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85" tabRatio="983" activeTab="2"/>
  </bookViews>
  <sheets>
    <sheet name="Záradék" sheetId="1" r:id="rId1"/>
    <sheet name="Záradék-építészet" sheetId="2" r:id="rId2"/>
    <sheet name=" Összesítő-építészet" sheetId="3" r:id="rId3"/>
    <sheet name="Felvonulási létesítmények" sheetId="4" r:id="rId4"/>
    <sheet name="Zsaluzás és állványozás" sheetId="5" r:id="rId5"/>
    <sheet name="Költségtérítések" sheetId="6" r:id="rId6"/>
    <sheet name="Irtás, föld- és sziklamunka" sheetId="7" state="hidden" r:id="rId7"/>
    <sheet name="Síkalapozás" sheetId="8" r:id="rId8"/>
    <sheet name="Helyszíni beton és vasbeton mun" sheetId="9" r:id="rId9"/>
    <sheet name="Előregyártott épületszerkezeti " sheetId="10" r:id="rId10"/>
    <sheet name="Falazás és egyéb kőművesmunka" sheetId="11" r:id="rId11"/>
    <sheet name="Fém- és könnyű épületszerkezet " sheetId="12" r:id="rId12"/>
    <sheet name="Ácsmunka" sheetId="13" r:id="rId13"/>
    <sheet name="Vakolás és rabicolás" sheetId="14" r:id="rId14"/>
    <sheet name="Szárazépítés" sheetId="15" r:id="rId15"/>
    <sheet name="Tetőfedés" sheetId="16" r:id="rId16"/>
    <sheet name="Hideg- és melegburkolatok készí" sheetId="17" r:id="rId17"/>
    <sheet name="Bádogozás" sheetId="18" r:id="rId18"/>
    <sheet name="Fa- és műanyag szerkezet elhely" sheetId="19" r:id="rId19"/>
    <sheet name="Fém nyílászáró és épületlakatos" sheetId="20" r:id="rId20"/>
    <sheet name="Felületképzés" sheetId="21" r:id="rId21"/>
    <sheet name="Szigetelés" sheetId="22" r:id="rId22"/>
    <sheet name="Árnyékolók beépítése" sheetId="23" r:id="rId23"/>
    <sheet name="Útburkolatalap és makadámburkol" sheetId="24" r:id="rId24"/>
    <sheet name="Kőburkolat készítése" sheetId="25" state="hidden" r:id="rId25"/>
    <sheet name="Takarítási munka" sheetId="26" state="hidden" r:id="rId26"/>
    <sheet name="Összesítő-villanyszerelés" sheetId="27" r:id="rId27"/>
    <sheet name="Vill. energia ellátás" sheetId="28" r:id="rId28"/>
    <sheet name="Belső villanyszerelés" sheetId="29" r:id="rId29"/>
    <sheet name="Akadálymentesítés" sheetId="30" r:id="rId30"/>
    <sheet name="Informatika, tv hálózat" sheetId="31" r:id="rId31"/>
    <sheet name="Vagyonvédelem" sheetId="32" r:id="rId32"/>
    <sheet name="Villámvédelem" sheetId="33" r:id="rId33"/>
    <sheet name="HMKE" sheetId="34" r:id="rId34"/>
    <sheet name="FOOSSZ-gépészet" sheetId="35" r:id="rId35"/>
    <sheet name="KVS-gépészet" sheetId="36" r:id="rId36"/>
    <sheet name="Útépítés összesítő" sheetId="37" r:id="rId37"/>
    <sheet name="tételek-út" sheetId="38" r:id="rId38"/>
  </sheets>
  <externalReferences>
    <externalReference r:id="rId41"/>
  </externalReferences>
  <definedNames>
    <definedName name="_xlnm.Print_Area" localSheetId="37">'tételek-út'!$A$1:$J$128</definedName>
  </definedNames>
  <calcPr fullCalcOnLoad="1"/>
</workbook>
</file>

<file path=xl/sharedStrings.xml><?xml version="1.0" encoding="utf-8"?>
<sst xmlns="http://schemas.openxmlformats.org/spreadsheetml/2006/main" count="3698" uniqueCount="1563">
  <si>
    <t>Munkanem megnevezése</t>
  </si>
  <si>
    <t>Anyag összege</t>
  </si>
  <si>
    <t>Díj összege</t>
  </si>
  <si>
    <t>Ssz.</t>
  </si>
  <si>
    <t>Tételszám</t>
  </si>
  <si>
    <t>Tétel szövege</t>
  </si>
  <si>
    <t>Menny.</t>
  </si>
  <si>
    <t>Egység</t>
  </si>
  <si>
    <t>Anyag egységár</t>
  </si>
  <si>
    <t>Díj egységre</t>
  </si>
  <si>
    <t>Anyag összesen</t>
  </si>
  <si>
    <t>Díj összesen</t>
  </si>
  <si>
    <t>12-011-1.1-0025001</t>
  </si>
  <si>
    <t>db</t>
  </si>
  <si>
    <t>Mobil WC bérleti díj elszámolása, szállítással, heti karbantartással Mobil W.C. bérleti díj/hó</t>
  </si>
  <si>
    <t>12-012-1.1.1-0025002</t>
  </si>
  <si>
    <t>Konténer bérleti díj elszámolása, raktár konténer, 10,00 m² alapterületig Raktár konténer, 10,00 m²-ig, bérleti díj/hó</t>
  </si>
  <si>
    <t>12-012-1.2.1-0025005</t>
  </si>
  <si>
    <t>Konténer bérleti díj elszámolása, iroda konténer 10,00 m² alapterületig Iroda konténer, 10,00 m²-ig, bérleti díj/hó</t>
  </si>
  <si>
    <t>Munkanem összesen:</t>
  </si>
  <si>
    <t>Felvonulási létesítmények</t>
  </si>
  <si>
    <t>15-002-1.2.1</t>
  </si>
  <si>
    <t>m2</t>
  </si>
  <si>
    <t>Kétoldali falzsaluzás függőleges vagy ferde sík felülettel, szerelt táblás zsaluzattal, kézzel mozgatva, 3 m magasságig</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</si>
  <si>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</si>
  <si>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</si>
  <si>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</si>
  <si>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</si>
  <si>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15-004-51.1</t>
  </si>
  <si>
    <t>Egyeneskarú lépcső zsaluzása, alátámasztó állvánnyal, 4,00 m magasságig, a fokok és lépcsőoldalak bezsaluzásával, fa zsaluzattal</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</si>
  <si>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</si>
  <si>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t>
  </si>
  <si>
    <t>alkalmazástechnikai kézikönyv szerint, 6,00 m munkapadló magasságig</t>
  </si>
  <si>
    <t>15-012-33.1</t>
  </si>
  <si>
    <t>Bakállvány készítése pallóterítéssel, vasbakból, 2,00 kN/m² terhelhetőséggel, 1,50 m magasságig</t>
  </si>
  <si>
    <t>Zsaluzás és állványozás</t>
  </si>
  <si>
    <t>19-010-1.1.8.3</t>
  </si>
  <si>
    <t>Általános teendők tervezési és előkészítési szakaszban, geotechnika, ágyazat tömörség mérés</t>
  </si>
  <si>
    <t>19-010-1.11.1.1</t>
  </si>
  <si>
    <t>Általános teendők megvalósulás szakaszában, ellenőrző mérések, épületek műszeres kitűzése</t>
  </si>
  <si>
    <t>19-010-1.11.2.1</t>
  </si>
  <si>
    <t>óra</t>
  </si>
  <si>
    <t>Általános teendők megvalósulás szakaszában, időarányos gépköltség bérleti díja, órában</t>
  </si>
  <si>
    <t>19-010-1.21.2</t>
  </si>
  <si>
    <t>Általános teendők befejezés szakaszában, megvalósulási tervdokumentáció elkészítése</t>
  </si>
  <si>
    <t>Költségtérítések</t>
  </si>
  <si>
    <t>21-002-1.2</t>
  </si>
  <si>
    <t>m3</t>
  </si>
  <si>
    <t>Humuszos termőréteg, termőföld leszedése, terítése gépi erővel, 18%-os terephajlásig, bármilyen talajban, szállítással, 50,1-200,0 m között</t>
  </si>
  <si>
    <t>21-003-1.1.2.2</t>
  </si>
  <si>
    <t>Lyukfúrás vagy kisméretű földkiemelés, oszlop, alaptest vagy lehorgonyzás részére, gépi erővel, 2 m mélységig, 0,31-0,70 m átmérő között, III. talajosztály</t>
  </si>
  <si>
    <t>21-003-11.1.1</t>
  </si>
  <si>
    <t>Földvisszatöltés munkagödörbe vagy munkaárokba, tömörítés nélkül, réteges elterítéssel, I-IV. osztályú talajban, kézi erővel, az anyag súlypontja karoláson belül, a vezeték (műtárgy) felett és mellett 50 cm vastagságig</t>
  </si>
  <si>
    <t>21-004-5.1.1.1</t>
  </si>
  <si>
    <t>Tükörkészítés tömörítés nélkül, sík felületen gépi erővel, kiegészítő kézi munkával talajosztály: I-IV.</t>
  </si>
  <si>
    <t>21-008-2.2.1</t>
  </si>
  <si>
    <t>Tömörítés bármely tömörítési osztályban gépi erővel, kis felületen, tömörségi fok: 85%</t>
  </si>
  <si>
    <t>21-008-2.2.3</t>
  </si>
  <si>
    <t>Tömörítés bármely tömörítési osztályban gépi erővel, kis felületen, tömörségi fok: 95%</t>
  </si>
  <si>
    <t>21-008-3.1.1</t>
  </si>
  <si>
    <t>Simító hengerlés a földmű (tükör és padka) felületén, gépi erővel, 3,0 m szélességig</t>
  </si>
  <si>
    <t>21-011-1.2.1</t>
  </si>
  <si>
    <t>Fejtett föld felrakása szállítóeszközre, géppel, elszállítása</t>
  </si>
  <si>
    <t>21-011-7.2-0120701</t>
  </si>
  <si>
    <t>Feltöltések alap- és lábazati falak közé és alagsori vagy alá nem pincézett földszinti padozatok alá, az anyag szétterítésével, mozgatásával, osztályozatlan kavicsból Természetes szemmegoszlású kavics, THK  0/32 P-TT, Nyékládháza</t>
  </si>
  <si>
    <t>21-011-7.2-0120723</t>
  </si>
  <si>
    <t>Feltöltések alap- és lábazati falak közé és alagsori vagy alá nem pincézett földszinti padozatok alá, az anyag szétterítésével, mozgatásával, osztályozatlan kavicsból épület alatt alapozás felső síkjától 25 cm</t>
  </si>
  <si>
    <t>21-011-11.2</t>
  </si>
  <si>
    <t>kg</t>
  </si>
  <si>
    <t>Veszélyes hulladék elszállítása lerakóhelyre Régi padló bitumenes szigetelés és egyéb hulladék</t>
  </si>
  <si>
    <t>21-011-11.3</t>
  </si>
  <si>
    <t>Építési törmelék konténeres elszállítása, lerakása, lerakóhelyi díjjal, 5,0 m³-es konténerbe</t>
  </si>
  <si>
    <t>21-011-12</t>
  </si>
  <si>
    <t>Munkahelyi depóniából építési törmelék konténerbe rakása,  kézi erővel, önálló munka esetén elszámolva, konténer szállítás nélkül</t>
  </si>
  <si>
    <t>Irtás, föld- és sziklamunka</t>
  </si>
  <si>
    <t>23-000-2</t>
  </si>
  <si>
    <t>Beton-, sáv-, gerenda- vagy kőbetonalapok bontása</t>
  </si>
  <si>
    <t>23-003-2-0112210</t>
  </si>
  <si>
    <t>Vasbeton sáv-, talp- lemezalap készítése szivattyús technológiával, .....minőségű betonból C12/15 - X0b(H) - 16 - F3 - CEM 32,5, m = 6,5 finomsági modulussal</t>
  </si>
  <si>
    <t>23-003-2-0242210</t>
  </si>
  <si>
    <t>Vasbeton sáv-, talp- lemezalap készítése szivattyús technológiával, .....minőségű betonból C30/37-XC3-16-F3</t>
  </si>
  <si>
    <t>23-003-11.1-0012010</t>
  </si>
  <si>
    <t>Szerelőbeton készítése, .....minőségű betonból 8 cm vastagságig C8/10 - XN(H) - 16 - F1 - CEM 32,5, m = 6,2 finomsági modulussal</t>
  </si>
  <si>
    <t>Síkalapozás</t>
  </si>
  <si>
    <t>31-000-2.2.2</t>
  </si>
  <si>
    <t>Vasbeton fal bontása, 15-25 cm vastagság között, C20/25 - C25/30 betonminőség között</t>
  </si>
  <si>
    <t>31-000-11.2.2</t>
  </si>
  <si>
    <t>Lépcsőszerkezetek bontása, vasbetonból, C20/25 - C25/30 betonminőség között</t>
  </si>
  <si>
    <t>31-000-13.2</t>
  </si>
  <si>
    <t>Beton aljzatok, járdák bontása 10 cm vastagságig, kavicsbetonból, salakbetonból</t>
  </si>
  <si>
    <t>31-000-14.2</t>
  </si>
  <si>
    <t>Beton aljzatok, járdák bontása 10 cm vastagság felett, kavicsbetonból</t>
  </si>
  <si>
    <t>31-001-1.2.1-0220011</t>
  </si>
  <si>
    <t>t</t>
  </si>
  <si>
    <t>Betonacél helyszíni szerelése  függőleges vagy vízszintes tartószerkezetbe, bordás betonacélból, 4-10 mm átmérő között Bordás betonacél, tekercsben, B60.50  6 mm</t>
  </si>
  <si>
    <t>31-001-1.2.1-0220985</t>
  </si>
  <si>
    <t>Betonacél helyszíni szerelése  függőleges vagy vízszintes tartószerkezetbe, bordás betonacélból, 4-10 mm átmérő között FERALPI hidegen húzott bordás betonacél, tekercsben, BHB55.50  8 mm</t>
  </si>
  <si>
    <t>31-001-1.2.1-0220986</t>
  </si>
  <si>
    <t>Betonacél helyszíni szerelése  függőleges vagy vízszintes tartószerkezetbe, bordás betonacélból, 4-10 mm átmérő között FERALPI hidegen húzott bordás betonacél, tekercsben, BHB55.50  10 mm</t>
  </si>
  <si>
    <t>31-001-1.2.2-0221002</t>
  </si>
  <si>
    <t>Betonacél helyszíni szerelése  függőleges vagy vízszintes tartószerkezetbe, bordás betonacélból, 12-20 mm átmérő között FERALPI bordás betonacél, 6 m-es szálban, B500B  12 mm</t>
  </si>
  <si>
    <t>31-001-1.2.2-0221004</t>
  </si>
  <si>
    <t>Betonacél helyszíni szerelése  függőleges vagy vízszintes tartószerkezetbe, bordás betonacélból, 12-20 mm átmérő között FERALPI bordás betonacél, 6 m-es szálban, B500B  16 mm</t>
  </si>
  <si>
    <t>31-001-2-0452004</t>
  </si>
  <si>
    <t>Hegesztett betonacél háló szerelése tartószerkezetbe FERALPI Sp8K1515 építési síkháló; 5,00 x 2,15 m; 150 x 150 mm osztással Ø 8,00 / 8,00 BHB55.50</t>
  </si>
  <si>
    <t>31-001-3.1.1-0120504</t>
  </si>
  <si>
    <t>Távtartók elhelyezése vasbeton szerkezetben, műanyagból, vasbeton lemezben hegesztett háló vagy hálós vasalás alá Műanyag távtartó U-bak 30 mm-es</t>
  </si>
  <si>
    <t>31-001-3.1.3-0120513</t>
  </si>
  <si>
    <t>Távtartók elhelyezése vasbeton szerkezetben, műanyagból, vasbeton falban Műanyag távtartó csillag 25 mm-es</t>
  </si>
  <si>
    <t>31-011-3.3.3-0250510</t>
  </si>
  <si>
    <t>Vasbetonfal készítése,  X0v(H), XC1, XC2, XC3 környezeti osztályú, kissé képlékeny vagy képlékeny konzisztenciájú betonból, szivattyús technológiával, vibrátoros tömörítéssel, 25-50 cm vastagság között C30/37 - XC3 - 24 - F3 - CEM 52,5, m = 7,1 finomsági</t>
  </si>
  <si>
    <t>modulussal</t>
  </si>
  <si>
    <t>31-011-21.2.2.1-0240210</t>
  </si>
  <si>
    <t>Oszlop, pillér készítése, vasbetonból, téglalap vagy íves keresztmetszettel, 1:4 arányig,  X0v(H), XC1, XC2, XC3, XF2, XF3, XF4, XC2-XD2-XF1, XC3-XD2-XF1 környezeti osztályú, kissé képlékeny vagy képlékeny konzisztenciájú betonból, vibrálással, kézi</t>
  </si>
  <si>
    <t>továbbítással C25/30 - XC1 - 16 - F3 - CEM 52,5, m = 6,5 finomsági modulussal</t>
  </si>
  <si>
    <t>31-021-1.3.3-0240210</t>
  </si>
  <si>
    <t>Vasbeton gerenda készítése,  X0v(H), XC1, XC2, XC3 környezeti osztályú,  kissé képlékeny vagy képlékeny konzisztenciájú betonból, betonszivattyús technológiával, vibrátoros tömörítéssel, 750 cm² keresztmetszet felett C25/30 - XC1 - 16 - F3 - CEM 52,5, m</t>
  </si>
  <si>
    <t>= 6,5 finomsági modulussal</t>
  </si>
  <si>
    <t>31-021-2.3.2-0240210</t>
  </si>
  <si>
    <t>Vasbeton koszorú készítése, X0v(H), XC1, XC2, XC3 környezeti osztályú, kissé képlékeny vagy képlékeny konzisztenciájú betonból, betonszivattyús technológiával, vibrátoros tömörítéssel, 400 cm² keresztmetszet felett C25/30 - XC1 - 16 - F3 - CEM 52,5, m =</t>
  </si>
  <si>
    <t>6,5 finomsági modulussal</t>
  </si>
  <si>
    <t>31-021-10.11.1.3-0250410</t>
  </si>
  <si>
    <t>Lépcső készítése vasbetonból, X0v(H), XC1, XC2, XC3 környezeti osztályú, kissé képlékeny vagy képlékeny konzisztenciájú betonból, betonszivattyús technológiával, vibrátoros tömörítéssel C30/37 - XC1 - 24 - F2 - CEM 52,5, m = 7,0 finomsági modulussal</t>
  </si>
  <si>
    <t>31-030-11.2.1.1-0121110</t>
  </si>
  <si>
    <t>Beton aljzat készítése helyszínen kevert betonból, kisgépes, betonszivattyú továbbítással és kézi bedolgozással, merev aljzatra, tartószerkezetre léccel lehúzva, kavicsbetonból, C 8/10 - C 16/20 kissé képlékeny konzisztenciájú betonból, 6 cm vastagságig</t>
  </si>
  <si>
    <t>C16/20 - X0b(H) - 16 - F2 - CEM 42,5, m = 6,4 finomsági modulussal</t>
  </si>
  <si>
    <t>31-030-11.2.1.2-0121110</t>
  </si>
  <si>
    <t>Beton aljzat készítése helyszínen kevert betonból, kisgépes, betonszivattyú továbbítással és kézi bedolgozással, merev aljzatra, tartószerkezetre léccel lehúzva, kavicsbetonból, C 8/10 - C 16/20 kissé képlékeny konzisztenciájú betonból, 6 cm vastagság</t>
  </si>
  <si>
    <t>felett C20/25 - XC1 - 16 - F2 - CEM 42,5, m = 6,4 finomsági modulussal</t>
  </si>
  <si>
    <t>31-030-11.2.1.2-9000000</t>
  </si>
  <si>
    <t>Beton aljzat készítése betonszivattyú továbbítással és kézi bedolgozással, merev aljzatra, tartószerkezetre léccel lehúzva, kavicsbetonból, kissé képlékeny konzisztenciájú betonból, 6 cm vastagság felett C30/37-XC3-16-F3</t>
  </si>
  <si>
    <t>Helyszíni beton és vasbeton munka</t>
  </si>
  <si>
    <t>32-002-1.1.1-0119905</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</si>
  <si>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t>
  </si>
  <si>
    <t>kiegészítő hőszigetelés elhelyezése nélkül, 0,10 t/db tömegig, égetett agyag-kerámia köpenyes nyílásáthidaló POROTHERM elemmagas nyílásáthidaló, 2,00 m</t>
  </si>
  <si>
    <t>32-002-1.1.1-0120011</t>
  </si>
  <si>
    <t>kiegészítő hőszigetelés elhelyezése nélkül, 0,10 t/db tömegig, égetett agyag-kerámia köpenyes nyílásáthidaló POROTHERM A-10 kerámia burkolatú nyílásáthidaló, 1,25 m</t>
  </si>
  <si>
    <t>32-002-1.1.1-0120012</t>
  </si>
  <si>
    <t>kiegészítő hőszigetelés elhelyezése nélkül, 0,10 t/db tömegig, égetett agyag-kerámia köpenyes nyílásáthidaló POROTHERM A-10 kerámia burkolatú nyílásáthidaló, 1,50 m</t>
  </si>
  <si>
    <t>32-002-1.1.1-0120014</t>
  </si>
  <si>
    <t>kiegészítő hőszigetelés elhelyezése nélkül, 0,10 t/db tömegig, égetett agyag-kerámia köpenyes nyílásáthidaló POROTHERM A-10 kerámia burkolatú nyílásáthidaló, 2,00 m</t>
  </si>
  <si>
    <t>32-002-2.1.1-0120002</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</si>
  <si>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t>
  </si>
  <si>
    <t>alátámasztásával,  kiegészítő hőszigetelés elhelyezése nélkül, 0,07 t/db tömegig, égetett agyag-kerámia köpenyes nyílásáthidaló gerenda POROTHERM A-12 kerámia burkolatú nyílásáthidaló, 1,25 m</t>
  </si>
  <si>
    <t>Előregyártott épületszerkezeti elem elhelyezése és szerelése</t>
  </si>
  <si>
    <t>33-000-1.1.1.1.1</t>
  </si>
  <si>
    <t>Teherhordó és kitöltő falazat bontása, égetett agyag-kerámia termékekből, kisméretű, mészhomok, magasított vagy nagyméretű téglából, bármilyen falvastagsággal, falazó, cementes mészhabarcsból</t>
  </si>
  <si>
    <t>33-000-21.1.1.1.1.1</t>
  </si>
  <si>
    <t>Válaszfal bontása, égetett agyag-kerámia termékekből, erősítő pillérrel vagy erősítő pillér nélkül falazva, kisméretű, mészhomok, magasított vagy nagyméretű téglából, 15 cm vastagságig, falazó, cementes mészhabarcsból falazva</t>
  </si>
  <si>
    <t>33-000-31.1.1</t>
  </si>
  <si>
    <t>Nyílásbontás, égetett-agyag kerámia teherhordó, tömör téglafalban</t>
  </si>
  <si>
    <t>33-001-1.1.2.3.1.2.1-0127465</t>
  </si>
  <si>
    <t>Teherhordó és kitöltő falazat készítése, égetett agyag-kerámia termékekből, nútféderes elemekből, 300 mm falvastagságban, 300x250x240 vagy 300×250×238 mm-es méretű kézi falazóblokkból, falazó, cementes mészhabarcsba falazva POROTHERM 30 N+F nútféderes</t>
  </si>
  <si>
    <t>kézi falazóblokk, 300x250x238 mm, M 1 (Hf10-mc) falazó, cementes mészhabarcs</t>
  </si>
  <si>
    <t>33-001-1.1.3.3.1.1.2-0127583</t>
  </si>
  <si>
    <t>Teherhordó és kitöltő falazat készítése, égetett agyag-kerámia termékekből, síkracsiszolt nútféderes elemekből, 300 mm falvastagságban, 300x250x249 mm-es méretű kézi falazóblokkból, vékony falazóhabarcsba falazva POROTHERM 30 K Profi külső teherhordó</t>
  </si>
  <si>
    <t>fal, 30x25x24,9 cm, 10 (N/mm²), vékony habarccsal</t>
  </si>
  <si>
    <t>33-001-1.1.3.4.1.3.2-0127562</t>
  </si>
  <si>
    <t>Teherhordó és kitöltő falazat készítése, égetett agyag-kerámia termékekből, síkracsiszolt nútféderes elemekből, 380 mm falvastagságban, 380x250x249 mm-es méretű kézi falazóblokkból, vékony falazóhabarcsba falazva POROTHERM 38 K Profi külső teherhordó</t>
  </si>
  <si>
    <t>fal, 38x25x24,9 cm, 10 (N/mm²) vékony habarccsal</t>
  </si>
  <si>
    <t>33-011-1.2.1.3.1.1.1-0120061</t>
  </si>
  <si>
    <t>Válaszfal építése, pórusbeton termékekből, normál elemekből, 150 mm falvastagságban, 600x200x150 mm-es méretű kézi falazóelemből (fugavastagság 10 mm), falazó, cementes mészhabarcsba falazva YTONG válaszfalelem, Pve jelű,600x200x150 mm M 1 (Hf10-mc)</t>
  </si>
  <si>
    <t>falazó, cementes mészhabarcs, mészpéppel</t>
  </si>
  <si>
    <t>33-091-1.1.1-1110002</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</si>
  <si>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t>
  </si>
  <si>
    <t>250x120x65 mm I.o. Hf5-mc, falazó, cementes mészhabarcs</t>
  </si>
  <si>
    <t>Falazás és egyéb kőművesmunka</t>
  </si>
  <si>
    <t>34-001-3.1</t>
  </si>
  <si>
    <t>Acél gerenda és kiváltó gerenda elhelyezése statikus terv szerint</t>
  </si>
  <si>
    <t>Fém- és könnyű épületszerkezet szerelése</t>
  </si>
  <si>
    <t>35-000-1.1</t>
  </si>
  <si>
    <t>Fa tetőszerkezet bontása 0,036 m³/m² famennyiségig</t>
  </si>
  <si>
    <t>35-000-2.1</t>
  </si>
  <si>
    <t>Tetőlécezés bontása bármely egyszeres hornyolt cserépfedés alatt</t>
  </si>
  <si>
    <t>35-000-4</t>
  </si>
  <si>
    <t>Tetődeszkázat bontása</t>
  </si>
  <si>
    <t>35-001-1.1-0680041</t>
  </si>
  <si>
    <t>Eresz kialakítás bejárat előtt</t>
  </si>
  <si>
    <t>35-001-1.3-0680041</t>
  </si>
  <si>
    <t>Fa tetőszerkezetek bármely rendszerben szeglemezes fa tetőszerkezet</t>
  </si>
  <si>
    <t>35-001-1.4-0680041</t>
  </si>
  <si>
    <t>Fa tetőszerkezetek bármely rendszerben faragott (fűrészelt) fából, régi tető kiegészítése tűzfalnál</t>
  </si>
  <si>
    <t>35-002-1-0994059</t>
  </si>
  <si>
    <t>Fóliaterítés és -felerősítés 10 cm-es átfedéssel TONDACH Tuning Fol N tetőfólia</t>
  </si>
  <si>
    <t>35-002-3-0192805</t>
  </si>
  <si>
    <t>Párafékező, párazáró fólia terítése 10 vagy 15 cm-es átfedéssel BRAMAC Veltitech 120 párazáró tetőfólia 120 g/m²</t>
  </si>
  <si>
    <t>35-002-4.2-0115003</t>
  </si>
  <si>
    <t>Páraáteresztő, szabadon fekvő, szélzáró, vízzáró, vízhatlan alátétfólia, alátétfedés, vagy alátétszigetelés terítése 15 cm-es átfedéssel (ellenléc külön tételben számolandó) ragasztóval vagy ragasztószalaggal folytonosítva DÖRKEN DELTA VENT-N,</t>
  </si>
  <si>
    <t>páraáteresztő tetőfólia, 1,5x50 m</t>
  </si>
  <si>
    <t>35-003-1.5-0410051</t>
  </si>
  <si>
    <t>Tetőlécezés betoncserép alá, 5/4-es lécből BRAMAC tetőléc 2-6,5 m hosszú 30/32x48/50 mm</t>
  </si>
  <si>
    <t>35-003-1.6</t>
  </si>
  <si>
    <t>m</t>
  </si>
  <si>
    <t>Tetőlécezés tetőfelület ellenlécezésének elkészítése</t>
  </si>
  <si>
    <t>35-003-3-0350132</t>
  </si>
  <si>
    <t>Gerincléc elhelyezése gerincléctartóra, taréjgerinc- és élgerincképzésnél MASTERPLAST Roofbond AC gerincléctartó, horganyzott acél rögzítő elem, (100db), Cikkszám: 0325-00000100</t>
  </si>
  <si>
    <t>35-004-1.2</t>
  </si>
  <si>
    <t>Deszkázás ereszdeszkázás, nádazás, bádogozás vagy ereszlemez alá</t>
  </si>
  <si>
    <t>35-004-1.3</t>
  </si>
  <si>
    <t>Deszkázás ereszdeszkázás gyalult, hornyolt deszkával, hajópadlóval</t>
  </si>
  <si>
    <t>35-004-1.4</t>
  </si>
  <si>
    <t>Deszkázás homlokdeszka léctagozattal, gyalulva, 30 cm szélességig</t>
  </si>
  <si>
    <t>Ácsmunka</t>
  </si>
  <si>
    <t>36-002-3-0149083</t>
  </si>
  <si>
    <t>Mélyalapozók, vakolatszilárdítók felhordása, kézi erővel MASTERPLAST Thermomaster Primer alapozó (5L), Cikkszám: 0103-10001005</t>
  </si>
  <si>
    <t>36-002-4-0411028</t>
  </si>
  <si>
    <t>Vékonyvakolat alapozók felhordása, kézi erővel weber.therm primer G700 vékonyvakolat alapozó, Kód: G700</t>
  </si>
  <si>
    <t>36-003-1.1.1.1.1-0411036</t>
  </si>
  <si>
    <t>Oldalfalvakolat készítése, kézi felhordással, zsákos kiszerelésű szárazhabarcsból, sima, normál mész-cement vakolat, 1 cm vastagságban weber 141 KPS kézi alapvakolat finom, max.szemcse 1,0 mm, Kód: 141k</t>
  </si>
  <si>
    <t>36-003-11.1-0410850</t>
  </si>
  <si>
    <t>Oldalfalvakolat vagy mennyezet vakolat simítása, előkevert gyári szárazhabarcsból, 5 mm vastagságig, kézi felhordással (a gyártó által megadott kg/m²/mm rétegvastagsággal) weber.san presto 300 simítóvakolat, 5 kg/m² 3 mm-es rétegvastagságnál</t>
  </si>
  <si>
    <t>36-005-21.2.2.2-0410831</t>
  </si>
  <si>
    <t>Vékonyvakolatok, színvakolatok felhordása alapozott, előkészített felületre, vödrös kiszerelésű anyagból, vizes bázisú, műgyanta kötőanyagú vékonyvakolat készítése, egy rétegben, 1,4-2,5 mm-es szemcsemérettel weber.pas 15 klasszikus vékonyvakolat, finom</t>
  </si>
  <si>
    <t>és gördülőszemcsés, Kód: R972, 1. színcsoport</t>
  </si>
  <si>
    <t>36-007-9.2-0411705</t>
  </si>
  <si>
    <t>Lábazati vakolatok; díszítő és lábazati műgyanta kötőanyagú vakolatréteg felhordása,kézi erővel, vödrös kiszerelésű anyagból weber.pas mozaik színes diszítő és lábazati vakolat (finomszemcsés, 1,6 mm), Kód: 0404</t>
  </si>
  <si>
    <t>36-051-1.1-0192511</t>
  </si>
  <si>
    <t>Beltéri vakolóprofilok elhelyezése, horganyzott acélból, alumíniumból, polisztirolból, rozsdamentes acélból, 1 - 20 mm vakolatvastagsághoz, pozitív sarkokra MASTERPLAST Masterprofil belső sarokvakoló profil pozitív sarokra, horganyzott acél 2,75 m,</t>
  </si>
  <si>
    <t>Cikkszám: 0801-00275000</t>
  </si>
  <si>
    <t>36-051-6.2.1-0149057</t>
  </si>
  <si>
    <t>Kültéri vakolóprofilok elhelyezése, utólagos (táblás) hőszigetelő rendszerhez (EPS), polisztirol,PVC,alumínium,rozsdam.acél,horg.acél, üvegszövet, 30 - 160 mm hőszigeteléshez, pozitív sarkokra MASTERPLAST PVC hálós élvédő 10+10 cm, 2,5 m, Cikkszám:</t>
  </si>
  <si>
    <t>0107-1010LN00</t>
  </si>
  <si>
    <t>36-051-6.2.3-0192453</t>
  </si>
  <si>
    <t>Kültéri vakolóprofilok elhelyezése, utólagos (táblás) hőszigetelő rendszerhez (EPS), rozsdamentes acélból, alumíniumból, 20 - 250 mm hőszigeteléshez, lábazati indító profilok egyenes falakhoz MASTERPLAST Thermomaster US, 150 mm, hossz: 200 cm, homlokzati</t>
  </si>
  <si>
    <t>hőszig. rendszerek indító profilja, perforált vízorral, alumínium, Csz: 0110-00150000</t>
  </si>
  <si>
    <t>36-090-1.1.2-0550040</t>
  </si>
  <si>
    <t>Vakolatjavítás oldalfalon, tégla-, beton-, kőfelületen vagy építőlemezen, a meglazult, sérült vakolat előzetes leverésével, hiánypótlás 5-25% között Hvb8-mc, beltéri, vakoló cementes mészhabarcs mészpéppel</t>
  </si>
  <si>
    <t>36-090-2.1.1</t>
  </si>
  <si>
    <t>Javítás utólagos falszigetelést követően</t>
  </si>
  <si>
    <t>Vakolás és rabicolás</t>
  </si>
  <si>
    <t>39-001-1.1.1.2-0120012</t>
  </si>
  <si>
    <t>CW fém vázszerkezetre szerelt válaszfal hőszigeteléssel, csavarfejek és illesztések glettelve (Q2), 2 x 1 rtg. normál, 12,5 mm vtg. gipszkarton borítással, egyszeres, CW 75 tartóvázzal RIGIPS normál építőlemez RB 12,5 mm, ásványi szálas hőszigetelés</t>
  </si>
  <si>
    <t>39-001-21.1.2-0120021</t>
  </si>
  <si>
    <t>CW fém vázszerkezetre szerelt válaszfal 2 x 1 rtg. impregnált, 12,5 mm vtg. gipszkarton borítással, hőszigeteléssel, csavarfejek és illesztések glettelve (Q2), egyszeres, CW 75 tartóvázzal RIGIPS impregnált építőlemez RBI 12,5 mm, ásványi szálas</t>
  </si>
  <si>
    <t>hőszigetelés</t>
  </si>
  <si>
    <t>39-001-27.1.2-0120021</t>
  </si>
  <si>
    <t>CW fém vázszerkezetre szerelt válaszfal 1 rtg. impregnált  és 1 réteg rtg. normál, 12,5 mm vtg. gipszkarton borítással, hőszigeteléssel, csavarfejek és illesztések glettelve (Q2), egyszeres, CW 75 tartóvázzal RIGIPS impregnált építőlemez RBI 12,5 mm,</t>
  </si>
  <si>
    <t>ásványi szálas hőszigetelés</t>
  </si>
  <si>
    <t>39-003-1.1.2.5.1-2210200</t>
  </si>
  <si>
    <t>Szerelt gipszkarton álmennyezet fém vázszerkezetre (duplasoros), választható függesztéssel, csavarfejek és illesztések alapglettelve (Q2 minőségben),  nem látszó bordázattal, 50 cm bordatávolsággal (CD50/27), 10 m² összefüggő felület felett, 2 rtg.</t>
  </si>
  <si>
    <t>normál 12,5 mm vtg. gipszkarton borítással KNAUF A 13 normál építőlemez, 12,5 mm HRAK 1250/2000, direkt függesztővel, Cikksz: 31307120</t>
  </si>
  <si>
    <t>39-003-1.1.2.6.1-2210211</t>
  </si>
  <si>
    <t>impregnált 12,5 mm vtg. gipszkarton borítással KNAUF HA 13 impregnált építőlemez, 12,5 mm HRAK 1250/2000, direkt függesztővel, Cikkszám: 36307120</t>
  </si>
  <si>
    <t>39-005-1-9000000</t>
  </si>
  <si>
    <t>fm</t>
  </si>
  <si>
    <t>Gipszkarton dobozolás</t>
  </si>
  <si>
    <t>39-005-6.1.1.1.2-0120012</t>
  </si>
  <si>
    <t>Dupla profilvázzal készülő szerkezetek gipszkarton válaszfal építése, 2x2 réteg gipszkartonnal, üveggyapot kitöltő szigeteléssel, 1 rétegű kitöltő szigeteléssel, 75 mm széles profilok kettőzése esetén 2x2 rtg. RIGIPS RB 12,5; szerkezeti vastagság 205 mm,</t>
  </si>
  <si>
    <t>kitöltő szigetelés 5 cm vtg. Isover Akusto; Th=0,65 óra</t>
  </si>
  <si>
    <t>Szárazépítés</t>
  </si>
  <si>
    <t>41-000-4</t>
  </si>
  <si>
    <t>Cserépfedés bontása (bármely rendszerű)</t>
  </si>
  <si>
    <t>41-003-101.1.3-0115011</t>
  </si>
  <si>
    <t>Egyszeres fedés sajtolt égetett agyag tetőcserepekkel, gyártótól és típustól független, 41-45° tetőhajlásszög között, minden harmadik cserép rögzítésével TONDACH TANGÓ kerámia alapcserép, XXL Plus</t>
  </si>
  <si>
    <t>41-003-119.4-0115305</t>
  </si>
  <si>
    <t>Sajtolt égetett agyag tetőcserepeknél taréjgerinc készítése kúpcseréppel, kúpcseréprögzítővel, kúpalátéttel TONDACH Sajtolt sima XXL gerinccserép gerincrögzítővel, kerámia, 46x25/21,5 cm, Natur</t>
  </si>
  <si>
    <t>41-003-119.21.1-0115015</t>
  </si>
  <si>
    <t>Sajtolt égetett agyag tetőcserepeknél ki-, beszellőztetés, szellőzőcserép elhelyezése TONDACH TANGÓ kerámia szellőzőcserép, 25,5x40 cm, Natur</t>
  </si>
  <si>
    <t>41-003-119.21.3-0194063</t>
  </si>
  <si>
    <t>Sajtolt égetett agyag tetőcserepeknél ki-, beszellőztetés, szellőző elem, szellőző szalag, szellőző léc, szellőző profil vagy lezárófésű elhelyezése TONDACH fésűs eresz szellőzőelem, fekete</t>
  </si>
  <si>
    <t>41-003-119.31.1-0350047</t>
  </si>
  <si>
    <t>Sajtolt égetett agyag tetőcserepeknél hófogók, hófogócserepek, hófogó- és biztonsági rendszer kiegészítők elhelyezése tetőfelületen, hófogócserép vagy fém hófogó elhelyezése MASTERPLAST Roofbond AC hóvágó Tondach Tangó cseréphez, Cikkszám: 0310-63000...</t>
  </si>
  <si>
    <t>Tetőfedés</t>
  </si>
  <si>
    <t>42-000-2.1</t>
  </si>
  <si>
    <t>Lapburkolatok bontása, padlóburkolat bármely méretű kőagyag, mozaik vagy tört mozaik (NOVA) lapból</t>
  </si>
  <si>
    <t>42-000-2.2</t>
  </si>
  <si>
    <t>Lapburkolatok bontása, fal-, pillér- és oszlopburkolat, bármely méretű mozaik, kőagyag és csempe</t>
  </si>
  <si>
    <t>42-000-3.2.1</t>
  </si>
  <si>
    <t>Fa-, hézagmentes műanyag- és szőnyegburkolatok bontása, csaphornyos vagy mozaikparketta, 22 mm vastag vakpadlóra szegezve</t>
  </si>
  <si>
    <t>42-011-1.1.1.1-0151721</t>
  </si>
  <si>
    <t>Fal-, pillér és oszlopburkolat hordozószerkezetének felületelőkészítése beltérben, tégla, beton és vakolt alapfelületen, felületelőkészítő alapozó és tapadóhíd felhordása egy rétegben weber.col primer alapozó, Kód: G65015</t>
  </si>
  <si>
    <t>42-011-1.1.1.2-0314002</t>
  </si>
  <si>
    <t>Fal-, pillér és oszlopburkolat hordozószerkezetének felületelőkészítése beltérben, tégla, beton és vakolt alapfelületen, kenhető víz- és páraszigetelés felhordása egy rétegben,  hajlaterősítő szalag elhelyezésével MUREXIN 1 KS folyékonyfólia</t>
  </si>
  <si>
    <t>42-011-1.1.1.3.1-0310264</t>
  </si>
  <si>
    <t>Fal-, pillér és oszlopburkolat hordozószerkezetének felületelőkészítése beltérben, tégla, beton és vakolt alapfelületen, simító felületkiegyenlítés készítése, 5 mm átlagos rétegvastagságban weber.rep 752H durva betonkiegyenlítő habarcs, Kód: M736</t>
  </si>
  <si>
    <t>42-011-2.1.1.1-0151721</t>
  </si>
  <si>
    <t>Padlóburkolat hordozószerkezetének felületelőkészítése beltérben, beton alapfelületen felületelőkészítő alapozó és tapadóhíd felhordása egy rétegben weber.col primer alapozó, Kód: G65015</t>
  </si>
  <si>
    <t>42-011-2.1.1.2-0314002</t>
  </si>
  <si>
    <t>Padlóburkolat hordozószerkezetének felületelőkészítése beltérben, beton alapfelületen kenhető víz- és páraszigetelés felhordása egy rétegben,  hajlaterősítő szalag elhelyezésével MUREXIN 1 KS folyékonyfólia</t>
  </si>
  <si>
    <t>42-011-2.1.1.4.1-0310222</t>
  </si>
  <si>
    <t>Padlóburkolat hordozószerkezetének felületelőkészítése beltérben, beton alapfelületen önterülő felületkiegyenlítés készítése 5 mm átlagos rétegvastagságban weber.niv profi önterülő aljzatkiegyenlítő, Kód: M635</t>
  </si>
  <si>
    <t>42-011-2.2.1.1-0151721</t>
  </si>
  <si>
    <t>Padlóburkolat hordozószerkezetének felületelőkészítése kültérben, hőterhelt felületen beton alapfelületen felületelőkészítő alapozó és tapadóhíd felhordása egy rétegben weber.col primer alapozó, Kód: G65015</t>
  </si>
  <si>
    <t>42-012-1.1.1.2.1.1-0311706</t>
  </si>
  <si>
    <t>Fal-, pillér-, oszlop- és lábazatburkolat készítése beltérben, tégla, beton, vakolt alapfelületen, gres, kőporcelán lappal, kötésben vagy hálósan, 3-5 mm vtg. ragasztóba rakva, 1-10 mm fugaszélességgel, 20x20 - 40x40 cm közötti lapmérettel weber.col</t>
  </si>
  <si>
    <t>rapid gyorskötésű csempe és burkolólap ragasztó, (C2TF), Kód: F612 + weber.color perfect fugázó (CG2 AW) fehér, 01, Kód: 762120201CE</t>
  </si>
  <si>
    <t>42-022-1.1.1.2.1.1-0311706</t>
  </si>
  <si>
    <t>Padlóburkolat készítése, beltérben, tégla, beton, vakolt alapfelületen, gres, kőporcelán lappal, kötésben vagy hálósan, 3-5 mm vtg. ragasztóba rakva, 1-10 mm fugaszélességgel, 20x20 - 40x40 cm közötti lapmérettel weber.col rapid gyorskötésű csempe és</t>
  </si>
  <si>
    <t>burkolólap ragasztó, (C2TF), Kód: F612 + weber.color perfect fugázó (CG2 AW) fehér, 01, Kód: 762120201CE</t>
  </si>
  <si>
    <t>42-022-1.2.1.2.1.1-0313116</t>
  </si>
  <si>
    <t>Padlóburkolat készítése, kültérben, hőterhelt felületen, tégla, beton, vakolt alapfelületen, gres, kőporcelán lappal, kötésben vagy hálósan, 3-5 mm vtg. ragasztóba rakva, 1-10 mm fugaszélességgel, 20x20 - 40x40 cm közötti lapmérettel MAPEI Keraflex</t>
  </si>
  <si>
    <t>cementkötésű ragasztóhabarcs, szürke, Csz: 119125 MAPEI Ultracolor Plus fugázóhabarcs, fehér, Csz: 6010002</t>
  </si>
  <si>
    <t>42-022-2.1.2.1.1-0311706</t>
  </si>
  <si>
    <t>Lábazatburkolat készítése, beltérben, gres, kőporcelán lappal, egyenes, egysoros kivitelben, 3-5 mm ragasztóba rakva, 1-10 mm fugaszélességgel, 10 cm magasságig, 20x20 - 40×40 cm közötti lapmérettel weber.col rapid gyorskötésű csempe és burkolólap</t>
  </si>
  <si>
    <t>ragasztó, (C2TF), Kód: F612 + weber.color perfect fugázó (CG2 AW) fehér, 01, Kód: 762120201CE</t>
  </si>
  <si>
    <t>42-022-2.2.2.1.1-0311706</t>
  </si>
  <si>
    <t>Lábazatburkolat készítése, kültérben, gres, kőporcelán lappal, egyenes, egysoros kivitelben, 3-5 mm ragasztóba rakva, 1-10 mm fugaszélességgel, 10 cm magasságig, 20x20 - 40×40 cm közötti lapmérettel weber.col rapid gyorskötésű csempe és burkolólap</t>
  </si>
  <si>
    <t>42-022-3.2.1.1.2.1-0311706</t>
  </si>
  <si>
    <t>Lépcsőburkolat készítése, kültérben, 3-10 mm ragasztóba rakva,  1-20 mm fugaszélességgel, járólap 35 cm szélességig,  3 cm lapvastagságig, (élvédelem nélkül) gres, kőporcelán lappal, 20x20 - 40×40 cm közötti lapmérettel weber.col rapid gyorskötésű csempe</t>
  </si>
  <si>
    <t>és burkolólap ragasztó, (C2TF), Kód: F612 + weber.color perfect fugázó (CG2 AW) fehér, 01, Kód: 762120201CE</t>
  </si>
  <si>
    <t>42-022-3.2.1.2.2.1-0311706</t>
  </si>
  <si>
    <t>Lépcsőburkolat készítése, kültérben, 3-10 mm ragasztóba rakva,  1-20 mm fugaszélességgel, homloklap, tagozat nélkül, gres, kőporcelán lappal, 20x20 - 40×40 cm közötti lapmérettel weber.col rapid gyorskötésű csempe és burkolólap ragasztó, (C2TF), Kód:</t>
  </si>
  <si>
    <t>F612 + weber.color perfect fugázó (CG2 AW) fehér, 01, Kód: 762120201CE</t>
  </si>
  <si>
    <t>42-041-2.1.1-0310222</t>
  </si>
  <si>
    <t>Újonnan készült aljzat kiegyenlítése ragasztott parketta, valamint rugalmas burkolat alá (nagy igénybevétel) szabványos cementresztrich és betonpadló felület előkészítése, 3 mm vastagságban weber.niv profi önterülő aljzatkiegyenlítő, Kód: M635 +</t>
  </si>
  <si>
    <t>weber.niv primer aljzatkiegyenlítő alapozó, Kód: G66020</t>
  </si>
  <si>
    <t>42-042-5.1.1</t>
  </si>
  <si>
    <t>Laminált padló fektetése (szegélyléccel együtt), kiegyenlített aljzatra</t>
  </si>
  <si>
    <t>42-042-5.1.8-0316001</t>
  </si>
  <si>
    <t>Laminált padló fektetése (szegélyléccel együtt), kiegyenlített aljzatra, parketta alátétlemez elhelyezése FLOORMAT XPS alapú barázdált parketta alátétlemez, 50x100 cm, 2 mm vtg., Cikkszám: T14201</t>
  </si>
  <si>
    <t>42-042-8.2-0315501</t>
  </si>
  <si>
    <t>LVT burkolat fektetése szabványos, kiegyenlített aljzatra, vinyl lapokból (ragasztó anyag külön tételben kiírva) Magicfloor Classic Vinyl 70 padlólap 0,7mm koptatóréteggel, 34/42 kopásállóság, 2,5mm vastagság, aljzatkiegyelített felületre, vizesbázisú</t>
  </si>
  <si>
    <t>vinyl padló ragasztóval ragasztva, hengerelve, Csz.: MG Floor standard70</t>
  </si>
  <si>
    <t>42-042-22.9-0313035</t>
  </si>
  <si>
    <t>Linóleum burkolat fektetése szabványos, kiegyenlített aljzatra, ajánlott ragasztó linóleum burkolat fektetéséhez (a ragasztás ideje a burkolási tételeknél szerepel) MAPEI Ultrabond Eco V4SP diszperziós ragasztó, halványbézs, Csz: 067216</t>
  </si>
  <si>
    <t>42-043-1.1-0315026</t>
  </si>
  <si>
    <t>Laminált falburkolat, fa lécvázra</t>
  </si>
  <si>
    <t>Hideg- és melegburkolatok készítése, aljzat előkészítés</t>
  </si>
  <si>
    <t>43-000-1</t>
  </si>
  <si>
    <t>Függőereszcsatorna bontása, 50 cm kiterített szélességig</t>
  </si>
  <si>
    <t>43-000-5</t>
  </si>
  <si>
    <t>Lefolyó csatorna bontása 50 cm kiterített szélességig</t>
  </si>
  <si>
    <t>43-000-7</t>
  </si>
  <si>
    <t>Szegélyek, párkány könyöklő bontása, 100 cm kiterített szélességig</t>
  </si>
  <si>
    <t>43-001-2.1.1-0992013</t>
  </si>
  <si>
    <t>Sávos szalagfedések; Sima fémlemez fedés készítése lemezszalagból, kettős állókorcos kivitelben, 30°-ig, 100 m²-ig, 550 mm korctávolságig LINDAB Seamline PLX bontott tekercslemez 610x79000x0,6 mm, tűzihorganyzott acél + Premium bevonat, standard színben</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</si>
  <si>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</si>
  <si>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</si>
  <si>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</si>
  <si>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</si>
  <si>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43-002-13.2-0149683</t>
  </si>
  <si>
    <t>Lefolyócső szerelése négyszög keresztmetszettel, bármilyen kiterített szélességgel, alumíniumból PREFA szögletes lefolyócső 100x100 mm 3000 mm hosszú standard színekben rejtett rögzítéssel</t>
  </si>
  <si>
    <t>43-002-21.2.4-0993684</t>
  </si>
  <si>
    <t>Attikacsatorna szerelése, színes műanyag bevonatú horganyzott acéllemezből, 120 cm kiterített szélességgel LINDAB Seamline FOP szalag tűzihorganyzott acél + Premium bevonat, standard színben, 0,5 mm vtg., kiterített szélesség: 1151-1200 mm</t>
  </si>
  <si>
    <t>43-003-1.1.2.1-0993369</t>
  </si>
  <si>
    <t>Ereszszegély szerelése keményhéjalású tetőhöz, színes műanyagbevonatú horganyzott acéllemezből, 40 cm kiterített szélességig LINDAB Seamline FOP PLX szegély tűzihorganyzott acél + Elite bevonat, standard színben, 0,6 mm vtg., kiterített szélesség:</t>
  </si>
  <si>
    <t>101-150 mm</t>
  </si>
  <si>
    <t>43-003-4.1.2.1-0993765</t>
  </si>
  <si>
    <t>Falszegély szerelése keményhéjalású tetőhöz, színes műanyagbevonatú horganyzott acéllemezből, 33 cm kiterített szélességig LINDAB Seamline FOP PLX szalag tűzihorganyzott acél + Elite bevonat, standard színben, 0,6 mm vtg., kiterített szélesség: 201-250 mm</t>
  </si>
  <si>
    <t>43-003-6.2.1-0993243</t>
  </si>
  <si>
    <t>Viharléc szerelés, színes műanyagbevonatú horganyzott acéllemezből, 10 cm kiterített szélességgel LINDAB Seamline FOP szegély tűzihorganyzott acél + Classic bevonat, standard színben, 0,5 mm vtg., kiterített szélesség: 51-100 mm</t>
  </si>
  <si>
    <t>43-003-10.1.2.1-0993250</t>
  </si>
  <si>
    <t>Kétvízorros falfedés, egyenesvonalú kivitelben, színes műanyagbevonatú horganyzott acéllemezből, 50 cm kiterített szélességig LINDAB Seamline FOP szegély tűzihorganyzott acél + Classic bevonat, standard színben, 0,5 mm vtg., kiterített szélesség: 401-450</t>
  </si>
  <si>
    <t>mm</t>
  </si>
  <si>
    <t>43-003-10.1.2.1-0993251</t>
  </si>
  <si>
    <t>Kétvízorros falfedés, egyenesvonalú kivitelben, színes műanyagbevonatú horganyzott acéllemezből, 50 cm kiterített szélességig LINDAB Seamline FOP szegély tűzihorganyzott acél + Classic bevonat, standard színben, 0,5 mm vtg., kiterített szélesség: 451-500</t>
  </si>
  <si>
    <t>Bádogozás</t>
  </si>
  <si>
    <t>44-000-1.2</t>
  </si>
  <si>
    <t>m²</t>
  </si>
  <si>
    <t>Fa vagy műanyag nyílászáró szerkezetek bontása, ajtó, ablak vagy kapu, 2,01-4,00 m² között</t>
  </si>
  <si>
    <t>Fa- és műanyag szerkezet elhelyezése</t>
  </si>
  <si>
    <t>45-000-1.1.1</t>
  </si>
  <si>
    <t>Régi terasz előtető és váz bontás</t>
  </si>
  <si>
    <t>45-004-1-0117591</t>
  </si>
  <si>
    <t>Mozgáskolrátozott korlát rámpához</t>
  </si>
  <si>
    <t>45-004-1-0117592</t>
  </si>
  <si>
    <t>Korlát készítse terv szerint konszignáció: L-01</t>
  </si>
  <si>
    <t>45-005-2.3-0990136</t>
  </si>
  <si>
    <t>Bölcsőde felirat kialakítása terv szerinti kivitelben pl kéregerősített polisztirol, festett felülettel</t>
  </si>
  <si>
    <t>Fém nyílászáró és épületlakatos-szerkezet elhelyezése</t>
  </si>
  <si>
    <t>47-000-1.3.1.2</t>
  </si>
  <si>
    <t>Belső festéseknél felület előkészítése, részmunkák; vizes diszperziós falfesték lekaparása, bármilyen padozatú helységben, tagolt felületen</t>
  </si>
  <si>
    <t>47-000-1.21.2.1.1.2-0415526</t>
  </si>
  <si>
    <t>Belső festéseknél felület előkészítése, részmunkák; glettelés, műanyag kötőanyagú glettel (simítótapasszal), vakolt felületen, bármilyen padozatú helyiségben, tagolt felületen Baumit FinoFinish - felhasználásra kész, szórható, kézi és gépi glettanyag,</t>
  </si>
  <si>
    <t>beltéri felhasználásra, Cikkszám: 255409</t>
  </si>
  <si>
    <t>47-000-7.2.2.1-0137001</t>
  </si>
  <si>
    <t>Fafelületek mázolásának előkészítő és részmunkái; fafelület beeresztő alapozása egy rétegben, oldószeres alapozóval, tagolatlan felületen Caparol Capalac Holz-Impragniergrund speciális favédő alapozó a fa szerkezetet roncsoló- és elszínező gombák ellen</t>
  </si>
  <si>
    <t>47-010-1.1.2-0419506</t>
  </si>
  <si>
    <t>Normál nem egyenletes nedvszívóképességű ásványi falfelületek alapozása, felületmegerősítése, vizes-diszperziós akril bázisú alapozóval, tagolt felületen POLI-FARBE Inntaler diszperziós mélyalapozó</t>
  </si>
  <si>
    <t>47-011-15.1.1.2-0151174</t>
  </si>
  <si>
    <t>Diszperziós festés műanyag bázisú vizes-diszperziós  fehér vagy gyárilag színezett festékkel, új vagy régi lekapart, előkészített alapfelületen, vakolaton, két rétegben, tagolt sima felületen Héra DISZPERZIT beltéri falfesték fehér, EAN: 5996281078317</t>
  </si>
  <si>
    <t>Felületképzés</t>
  </si>
  <si>
    <t>48-000-1.1</t>
  </si>
  <si>
    <t>Teljes felületen hegesztett,  olvasztott vagy ragasztott bitumenes lemez szigetelés, páratechnikai vagy párazáró réteg bontása, egy réteg lemez esetén, vízszintes felületről</t>
  </si>
  <si>
    <t>48-002-1.1.1.1.1-0099073</t>
  </si>
  <si>
    <t>Talajnedvesség elleni szigetelés; Bitumenes lemez szigetelés aljzatának kellősítése, egy rétegben, vízszintes felületen, oldószeres hideg bitumenmázzal (száraz felületen) ICOPAL SIPLAST PRIMER® Speed SBS oldószeres bitumenes alapozó, Csz.: R2222</t>
  </si>
  <si>
    <t>48-002-1.1.1.2.1-0099073</t>
  </si>
  <si>
    <t>Talajnedvesség elleni szigetelés; Bitumenes lemez szigetelés aljzatának kellősítése, egy rétegben, függőleges felületen, oldószeres hideg bitumenmázzal (száraz felületen) ICOPAL SIPLAST PRIMER® Speed SBS oldószeres bitumenes alapozó, Csz.: R2222</t>
  </si>
  <si>
    <t>48-002-1.2.1.1.2-0099010</t>
  </si>
  <si>
    <t>Talajnedvesség elleni szigetelés; Falszigetelés, vízszintes felületen, egy rétegben, minimum 4,0 mm vastag elasztomerbitumenes (SBS modifikált vagy SBS/oxidált duo) lemezzel, aljzathoz foltonként vagy sávokban olvasztásos ragasztással, átlapolásoknál</t>
  </si>
  <si>
    <t>teljes felületű hegesztéssel fektetve VILLAS E-PV 4 F/K Extra, poliészterfátyol hordozórétegű, 4 mm vastagságú, elasztomerbitumenes (SBS modifikált) lemez, Csz.: N2080</t>
  </si>
  <si>
    <t>48-002-1.2.2.1.2-0099010</t>
  </si>
  <si>
    <t>Talajnedvesség elleni szigetelés; Falszigetelés, függőleges felületen, egy rétegben, minimum 3,0 mm vastag elasztomerbitumenes (SBS modifikált vagy SBS/oxidált duo) lemezzel, aljzathoz teljes felületű lángolvasztásos ragasztással, átlapolásoknál teljes</t>
  </si>
  <si>
    <t>felületű hegesztéssel fektetve VILLAS E-PV 4 F/K Extra, poliészterfátyol hordozórétegű, 4 mm vastagságú, elasztomerbitumenes (SBS modifikált) lemez, Csz.: N2080</t>
  </si>
  <si>
    <t>48-002-1.3.1.2-0099010</t>
  </si>
  <si>
    <t>Talajnedvesség elleni szigetelés; Padlószigetelés, egy rétegben, minimum 4,0 mm vastag elasztomerbitumenes (SBS modifikált vagy SBS/oxidált duo) lemezzel, aljzathoz foltonként vagy sávokban olvasztásos ragasztással, átlapolásoknál teljes felületű</t>
  </si>
  <si>
    <t>hegesztéssel fektetve VILLAS E-PV 4 F/K Extra, poliészterfátyol hordozórétegű, 4 mm vastagságú, elasztomerbitumenes (SBS modifikált) lemez, Csz.: N2080</t>
  </si>
  <si>
    <t>48-002-1.39.1.1-0094721</t>
  </si>
  <si>
    <t>Talajnedvesség elleni szigetelés; Védő-csúsztató réteg bitumenes lemez vízszigetelésen, rögzítés nélkül, 10 cm laza átlapolással fektetve, vízszintes felületen, egy réteg minimum 0,09 mm vastag polietilén fólia BACHL PE építési fólia, natúr, 2x50 m, vtg.</t>
  </si>
  <si>
    <t>150 µm</t>
  </si>
  <si>
    <t>48-007-1.2.1-0154745</t>
  </si>
  <si>
    <t>Magastető hő- és hangszigetelése; Szarufák alatti szigetelés fa vagy fém fedélszék esetén(rögzítés külön tételben), üveggyapot hőszigetelő lemezzel vagy filccel KNAUF INSULATION Classic 039 kasírozatlan hő- és hangszigetelő üveggyapot tábla, 1000x625 mm,</t>
  </si>
  <si>
    <t>100 mm vtg.  3 rétegben</t>
  </si>
  <si>
    <t>48-007-1.2.2-0092009</t>
  </si>
  <si>
    <t>Magastető hő- és hangszigetelése; Szarufák alatti szigetelés fa vagy fém fedélszék esetén(rögzítés külön tételben), kőzetgyapot hőszigetelő lemezzel ROCKWOOL Multirock többcélú kőzetgyapot lemez, 1000x600x150 mm</t>
  </si>
  <si>
    <t>48-007-11.1.1.3-0155605</t>
  </si>
  <si>
    <t>Lapostető hő- és hangszigetelése; Egyenes rétegrendű nem járható lapostetőn vagy extenzív zöldtetőn, vízszintes és függőleges felületen(rögzítés külön tételben), egy rétegben, lépésálló kőzetgyapot lemezzel NOBASIL Smart Roof Top 70 kPa lépésálló</t>
  </si>
  <si>
    <t>kőzetgyapotlap, 2000x1200 mm, 50 mm vtg.</t>
  </si>
  <si>
    <t>48-007-41.1.1.1.2-0113056</t>
  </si>
  <si>
    <t>Födém; Padló hő-, hangszigetelő anyag elhelyezése, vízszintes felületen, aljzatbeton alá, úsztató rétegként vagy talajon fekvő padlószerkezetben, expandált polisztirolhab lemezzel AUSTROTHERM AT-N100 expandált polisztirolhab hőszigetelő lemez,</t>
  </si>
  <si>
    <t>1000x500x150 mm</t>
  </si>
  <si>
    <t>48-007-41.2.2-0110482</t>
  </si>
  <si>
    <t>Födém; Padló peremszigetelés elhelyezése úsztatott aljzatbeton esetén, expandált polisztirol habszalaggal BACHL Nikecell RS szegélyelem dilatációs elválasztó csík, 5x100 mm</t>
  </si>
  <si>
    <t>48-007-51.1.1-0110164</t>
  </si>
  <si>
    <t>Hőhidak hőszigetelése; bentmaradó zsaluzatként alkalmazva, extrudált polisztirolhab lemezzel RAVATHERM XPS 300WB (STYROFOAM IB-A) 050 érdesített felületű extrudált polisztirolhab hőszigetelő lemez, 50x600x1250 mm, λD=0,033 W/mK, RTH300WB050</t>
  </si>
  <si>
    <t>48-010-1.1.2.1-0113303</t>
  </si>
  <si>
    <t>Homlokzati hőszigetelés, üvegszövetháló-erősítéssel,(mechanikai rögzítés, felületi zárás valamint kiegészítő profilok külön tételben szerepelnek), egyenes vagy lépcsős élképzésű, normál homlokzati EPS hőszigetelő lapokkal, ragasztóporból képzett</t>
  </si>
  <si>
    <t>ragasztóba, tagolatlan, sík, függőleges falon AUSTROTHERM AT H80 homlokzati hőszigetelő lemez,1000x500x 30 mm</t>
  </si>
  <si>
    <t>48-010-1.1.2.1-0113325</t>
  </si>
  <si>
    <t>ragasztóba, tagolatlan, sík, függőleges falon AUSTROTHERM AT H80 homlokzati hőszigetelő lemez,1000x500x150 mm</t>
  </si>
  <si>
    <t>48-010-1.3.1.1-0420238</t>
  </si>
  <si>
    <t>Homlokzati hőszigetelés, üvegszövetháló-erősítéssel,(mechanikai rögzítés, felületi zárás valamint kiegészítő profilok külön tételben szerepelnek), egyenes élképzésű, érdesített felületű XPS hőszigetelő lapokkal, ragasztóporból képzett ragasztóba,</t>
  </si>
  <si>
    <t>tagolatlan, sík, függőleges falon Thermo-Dam Zentyss XPS zártcellás extrudált lábazati polisztirol 300 kPa, egyenes élképzés, perforált felület, 1250x600x120 mm, Cikkszám: ZXPS120EP</t>
  </si>
  <si>
    <t>48-010-1.6.2.1-0093365</t>
  </si>
  <si>
    <t>Homlokzati hőszigetelés, üvegszövetháló-erősítéssel,(mechanikai rögzítés, felületi zárás valamint kiegészítő profilok külön tételben szerepelnek), normál homlokzati kőzetgyapot hőszigetelő lapokkal, ragasztóporból képzett ragasztóba, tagolatlan, sík,</t>
  </si>
  <si>
    <t>függőleges falon ROCKWOOL Frontrock Max E vakolható kétrétegű, inhomogén kőzetgyapot lemez 1000x600x150 mm</t>
  </si>
  <si>
    <t>48-021-1.51.2.3.1-0091300</t>
  </si>
  <si>
    <t>Szigetelések rögzítése; Hőszigetelő táblák pontszerű mechanikai rögzítése, homlokzaton, vázkerámia vagy pórusbeton aljzatszerkezethez, műanyag vagy fém beütőszeges műanyag beütődübelekkel MASTERPLAST Thermomaster D-H 10/220 mm, PP dübel, hőhídmentes fém</t>
  </si>
  <si>
    <t>beütőszeggel, A B C* D* E* falazatokhoz, Cikkszám: 0118-10220100 (*helyszíni dübelkihúzó vizsgálat szükséges)</t>
  </si>
  <si>
    <t>48-031-1.2.1.2-0413271</t>
  </si>
  <si>
    <t>ker.m2</t>
  </si>
  <si>
    <t>Utólagos talajnedvesség elleni vízszintes falszigetelés készítése, tégla vagy kő- falszerkezet FALMARÓVAL történő szakaszos átfűrészelésével, falszerkezet műanyag ékekkel való kiékelésével, injektáló csonkok elhelyezésével, zsugorodáskompenzált habarcs</t>
  </si>
  <si>
    <t>résinjektálással, HDPE lemez védőréteg elhelyezésével, plasztomerbitumenes (APP modifikált) lemezzel, átlapolások mentén bitumenes hidegragasztóval történő folytonosítással fektetve EUROSZIG GUMMIFLEX PL 4,0 MM poliészterfátyol hordozórétegű, 4 mm</t>
  </si>
  <si>
    <t>névleges vastagságú plasztomerbitumenes (APP modifikált) lemez, CARBOFOL 406 típusú HDPE védőréteggel</t>
  </si>
  <si>
    <t>Szigetelés</t>
  </si>
  <si>
    <t>49-021-2.2.2.1-0199188</t>
  </si>
  <si>
    <t>Méretre készített napellenző elhelyezése, tartókonzollal (az alapár betonra történő szerelést vesz figyelembe), elektromos mozgatással, 12x3 m</t>
  </si>
  <si>
    <t>Árnyékolók beépítése</t>
  </si>
  <si>
    <t>61-003-2.3-0710010</t>
  </si>
  <si>
    <t>Telepen kevert hidraulikus vagy vegyes kötőanyagú stabilizált réteg készítése utókezeléssel, 2,00 m sávszélességig, CKt-2 vagy CTt-2 jelű keverékből CKt-T2 jelű, cement kötőanyagú homokos kavics, Gy-R40 (70/100) bitumenemulzió (új név: C 40 B1)</t>
  </si>
  <si>
    <t>Útburkolatalap és makadámburkolat készítése</t>
  </si>
  <si>
    <t>62-002-21.3-0613950</t>
  </si>
  <si>
    <t>Egyéb használatos szegélykövek, út és körforgalom szegélyek készítése, alapárok kiemelése nélkül, betonhézagolással, 100 cm hosszú elemekből LEIER Quartz kerti szegélykő, szürke, 100x5x20 cm , Cikkszám: HUTJS2765</t>
  </si>
  <si>
    <t>62-003-51.2-0610958</t>
  </si>
  <si>
    <t>Térburkolat készítése rendszerkövekből  6 cm-es vastagsággal, 10x10x5/6 - 40x40x6 cm közötti méretekben</t>
  </si>
  <si>
    <t>62-003-83.3</t>
  </si>
  <si>
    <t>Vakvezető és jelzőkő készítése, homokágyazatra fektetve, 40×40×4, 40x40x6 vagy 35x35x8 - 40×40×8 cm-es méretben</t>
  </si>
  <si>
    <t>Kőburkolat készítése</t>
  </si>
  <si>
    <t>90-008-4.1-0510021</t>
  </si>
  <si>
    <t>Pipere takarítás</t>
  </si>
  <si>
    <t>Takarítási munka</t>
  </si>
  <si>
    <t>Összesen:</t>
  </si>
  <si>
    <t xml:space="preserve">                                       </t>
  </si>
  <si>
    <t xml:space="preserve">A munka leírása: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</si>
  <si>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</si>
  <si>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</si>
  <si>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</si>
  <si>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</si>
  <si>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</si>
  <si>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</si>
  <si>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</si>
  <si>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</si>
  <si>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</si>
  <si>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</si>
  <si>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</si>
  <si>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K-tétel</t>
  </si>
  <si>
    <t>Műanyag nyílászáró konszignáció szerint AJ-01</t>
  </si>
  <si>
    <t>Műanyag nyílászáró konszignáció szerint AJ-02</t>
  </si>
  <si>
    <t>Műanyag nyílászáró konszignáció szerint AJ-03</t>
  </si>
  <si>
    <t>Műanyag nyílászáró konszignáció szerint AJ-04</t>
  </si>
  <si>
    <t>Műanyag nyílászáró konszignáció szerint AJ-05</t>
  </si>
  <si>
    <t>Műanyag nyílászáró konszignáció szerint AJ-06</t>
  </si>
  <si>
    <t>Műanyag nyílászáró konszignáció szerint AJ-07</t>
  </si>
  <si>
    <t>Műanyag nyílászáró konszignáció szerint AJ-08</t>
  </si>
  <si>
    <t>Műanyag nyílászáró konszignáció szerint AJ-09</t>
  </si>
  <si>
    <t>Műanyag nyílászáró konszignáció szerint AJ-10</t>
  </si>
  <si>
    <t>Műanyag nyílászáró konszignáció szerint AJ-11</t>
  </si>
  <si>
    <t>Műanyag nyílászáró konszignáció szerint AJ-12</t>
  </si>
  <si>
    <t>Műanyag nyílászáró konszignáció szerint AJ-13</t>
  </si>
  <si>
    <t>Műanyag nyílászáró konszignáció szerint AJ-14</t>
  </si>
  <si>
    <t>Műanyag nyílászáró konszignáció szerint AJ-15</t>
  </si>
  <si>
    <t>Műanyag nyílászáró konszignáció szerint AB-01</t>
  </si>
  <si>
    <t>Acél tűzgátló nyílászáró konszignáció szerint AB-02</t>
  </si>
  <si>
    <t>Műanyag nyílászáró konszignáció szerint AB-03</t>
  </si>
  <si>
    <t>Műanyag nyílászáró konszignáció szerint AB-04</t>
  </si>
  <si>
    <t>Műanyag nyílászáró konszignáció szerint AB-05</t>
  </si>
  <si>
    <t>Műanyag nyílászáró konszignáció szerint AB-06</t>
  </si>
  <si>
    <t>Műanyag nyílászáró konszignáció szerint AB-07</t>
  </si>
  <si>
    <t>Műanyag nyílászáró konszignáció szerint AB-08</t>
  </si>
  <si>
    <t>Műanyag nyílászáró konszignáció szerint AB-09</t>
  </si>
  <si>
    <t>Műanyag nyílászáró konszignáció szerint AB-10</t>
  </si>
  <si>
    <t>Műanyag nyílászáró konszignáció szerint AB-11</t>
  </si>
  <si>
    <t>Műanyag nyílászáró konszignáció szerint AB-12</t>
  </si>
  <si>
    <t>Műanyag nyílászáró konszignáció szerint AB-13</t>
  </si>
  <si>
    <t>Műanyag nyílászáró konszignáció szerint AB-14</t>
  </si>
  <si>
    <t>Megrendelő: Füzesgyarmat Város Önkormányzata</t>
  </si>
  <si>
    <t>Cím: 5525 Füzesgyarmat, Szabadság tér 1.</t>
  </si>
  <si>
    <t>Kelt.: 2020. 08. 07.</t>
  </si>
  <si>
    <t>Bölcsőde felújítása és bővítése</t>
  </si>
  <si>
    <t>5525 Füzesgyarmat, Mátyás utca 29. hrsz 1406/4 alatt</t>
  </si>
  <si>
    <t>Építőmesteri munkák</t>
  </si>
  <si>
    <t>2020.08.12.</t>
  </si>
  <si>
    <t>Tervezői Költségvetési Összesítő</t>
  </si>
  <si>
    <t>Tárgy:BÖLCSÖDE FELÚJÍTÁSA BŐVÍTÉSE</t>
  </si>
  <si>
    <t xml:space="preserve">      5525 FÜZESGYARMAT MÁTYÁS UTCA 29 HRSZ: 1406/4</t>
  </si>
  <si>
    <t>Anyag:</t>
  </si>
  <si>
    <t>Dij:</t>
  </si>
  <si>
    <t>Vill. energia ellátás</t>
  </si>
  <si>
    <t>Ft</t>
  </si>
  <si>
    <t>Belső villanyszerelés</t>
  </si>
  <si>
    <t>Akadálymentesítés</t>
  </si>
  <si>
    <t>Informatika, tv hálózat</t>
  </si>
  <si>
    <t>Vagyonvédelem</t>
  </si>
  <si>
    <t>Villámvédelem</t>
  </si>
  <si>
    <t>HMKE</t>
  </si>
  <si>
    <t>Összevont összesen:</t>
  </si>
  <si>
    <t>ÁFA</t>
  </si>
  <si>
    <t>27,00 %</t>
  </si>
  <si>
    <t>Mind összesen:</t>
  </si>
  <si>
    <t>Összeállította:Ujvári István</t>
  </si>
  <si>
    <t xml:space="preserve"> V-T/04-218-01</t>
  </si>
  <si>
    <t>Sorszám</t>
  </si>
  <si>
    <t>Azonosító</t>
  </si>
  <si>
    <t>mennyiség</t>
  </si>
  <si>
    <t>mérték egység</t>
  </si>
  <si>
    <t>Munka megnevezése</t>
  </si>
  <si>
    <t>Anyagár [Ft]</t>
  </si>
  <si>
    <t>Óradíj [Ft]</t>
  </si>
  <si>
    <t>x Anyagár [Ft]</t>
  </si>
  <si>
    <t>x Óradíj [Ft]</t>
  </si>
  <si>
    <t>Hálózatfejlesztési hozzájárulás kifizetése</t>
  </si>
  <si>
    <t>névleges csatlakozási érték 1x16A-ről 3x32A-ra</t>
  </si>
  <si>
    <t>növelésére</t>
  </si>
  <si>
    <t>klt</t>
  </si>
  <si>
    <t>Kábelszerű vezetékek leszerelése tartószerkezetről</t>
  </si>
  <si>
    <t>71-000-223</t>
  </si>
  <si>
    <t>240 mm2-ig</t>
  </si>
  <si>
    <t>Tetőtartó leszerelése</t>
  </si>
  <si>
    <t>71-000-821</t>
  </si>
  <si>
    <t>Kábelárok földkitermelése visszatöltéssel, döngöléssel, I-IV. oszt.</t>
  </si>
  <si>
    <t>talajban</t>
  </si>
  <si>
    <t>71-990-001-001-00-01010</t>
  </si>
  <si>
    <t>0.70 m mélységig, 0.40 m szélességig</t>
  </si>
  <si>
    <t>Kábelárokban homokágy készítése, 10 cm vastagságban</t>
  </si>
  <si>
    <t>71-991-001-001-99-29921</t>
  </si>
  <si>
    <t>0.40 m árokszélességig</t>
  </si>
  <si>
    <t>Nagysűrűségű polietilénből készült DIN 16961 szerinti karmantyús</t>
  </si>
  <si>
    <t>kábelvédőcső fektetése behúzó zsinórral,</t>
  </si>
  <si>
    <t>KABUFLEX R tekercsben</t>
  </si>
  <si>
    <t>71-172-008-005-10-61101</t>
  </si>
  <si>
    <t>D  63     562.10.063</t>
  </si>
  <si>
    <t>Kábeljelző szalag elhelyezése</t>
  </si>
  <si>
    <t>71-993-002-001-03-29231</t>
  </si>
  <si>
    <t>100x0.2 mm</t>
  </si>
  <si>
    <t>Műanyag vagy gumiszigetelésű kábel fektetése kézi erővel,</t>
  </si>
  <si>
    <t>kábelárokba vagy kábelcsatornába</t>
  </si>
  <si>
    <t>EURO-KÁBEL</t>
  </si>
  <si>
    <t>SZAMKAM 0,6/1 kV PVC köpenyes alumínium kábel,</t>
  </si>
  <si>
    <t>alumínium szalag árnyékolással</t>
  </si>
  <si>
    <t>Szabvány: MSz IEC 502</t>
  </si>
  <si>
    <t>71-222-003-002-03-00312</t>
  </si>
  <si>
    <t>4 x  25 mm2 0,79 kg/m</t>
  </si>
  <si>
    <t>Hőre zsugorodó külsőtéri kábel végelzáró, KVE-4 típus</t>
  </si>
  <si>
    <t>71-283-001-003-01-11101</t>
  </si>
  <si>
    <t>4 x  16- 25 mm2 40-21</t>
  </si>
  <si>
    <t>MP típusú kábelsaru sajtolással</t>
  </si>
  <si>
    <t>71-285-012-003-03-21011</t>
  </si>
  <si>
    <t>25 mm2</t>
  </si>
  <si>
    <t>FM jelű fogyasztásmérőhely műhelyben legyártva,</t>
  </si>
  <si>
    <t>helyszínre szállítva, bekötve, beüzemelve</t>
  </si>
  <si>
    <t>Csatári Plast PVT-K-L 3FM S-Ké</t>
  </si>
  <si>
    <t>FE jelű főelosztó műhelyben legyártva,</t>
  </si>
  <si>
    <t>Ge-6 sz. tervlap szerint</t>
  </si>
  <si>
    <t>Rúdföldelő 25 mm átm köracélból, elhelyezése a szükséges</t>
  </si>
  <si>
    <t>földmunkával</t>
  </si>
  <si>
    <t>71-331-001-002-01-07201</t>
  </si>
  <si>
    <t>3 m hosszú</t>
  </si>
  <si>
    <t>Kábelárok nyíltárkos geodéziai bemérése</t>
  </si>
  <si>
    <t>Vörösréz vagy alumínium vezeték leszerelése védőcsőből kihúzva</t>
  </si>
  <si>
    <t>71-000-211</t>
  </si>
  <si>
    <t>10 mm2-ig</t>
  </si>
  <si>
    <t>Kapcsolók, dugaszolóaljzatok, falifoglalatok,</t>
  </si>
  <si>
    <t>csengők,reduktorok,erős-vagy gyengeáramú nyomók lépcsőházi</t>
  </si>
  <si>
    <t>automaták, jelzők leszerelése</t>
  </si>
  <si>
    <t>71-000-411</t>
  </si>
  <si>
    <t>Fényforrások és lámpatestek leszerelése</t>
  </si>
  <si>
    <t>71-000-431</t>
  </si>
  <si>
    <t>Áramköri elosztók, fogyasztásmérő szekrények bontása</t>
  </si>
  <si>
    <t>71-000-321</t>
  </si>
  <si>
    <t>Melegvíztárólók leszerelése</t>
  </si>
  <si>
    <t>71-000-611</t>
  </si>
  <si>
    <t>MÜ I. jelű műanyag védőcső szerelése falon kívül elágazó</t>
  </si>
  <si>
    <t>dobozokkal,</t>
  </si>
  <si>
    <t>tartók elhelyezésével</t>
  </si>
  <si>
    <t>71-112-002-005-01-11101</t>
  </si>
  <si>
    <t>29,0 mm átm.</t>
  </si>
  <si>
    <t>MÜ III. jelű műanyag védőcső szerelése horonyba, elágazó</t>
  </si>
  <si>
    <t>horonyvéséssel</t>
  </si>
  <si>
    <t>71-111-001-002-01-11103</t>
  </si>
  <si>
    <t>13,5 mm átm.</t>
  </si>
  <si>
    <t>71-111-001-003-01-11103</t>
  </si>
  <si>
    <t>16,0 mm átm.</t>
  </si>
  <si>
    <t>71-111-002-004-01-11103</t>
  </si>
  <si>
    <t>23,0 mm átm.</t>
  </si>
  <si>
    <t>71-111-002-005-01-11103</t>
  </si>
  <si>
    <t>Szigetelt vezeték elhelyezése védőcsőbe húzva, vagy</t>
  </si>
  <si>
    <t>vezetékcsatornába fektetve, rézvezetővel, leágazó kötésekkel,</t>
  </si>
  <si>
    <t>szigetelés ellenállás méréssel</t>
  </si>
  <si>
    <t>HUNGARIA-KÁBEL</t>
  </si>
  <si>
    <t>HO7V-U 450/750V (MCu) tömör rézvezeték</t>
  </si>
  <si>
    <t>PVC szigeteléssel</t>
  </si>
  <si>
    <t>Szabvány: MSz 1166-13, VDE 0281</t>
  </si>
  <si>
    <t>71-211-001-003-05-00102</t>
  </si>
  <si>
    <t>1.50 mm2</t>
  </si>
  <si>
    <t>71-211-001-004-05-00102</t>
  </si>
  <si>
    <t>2.50 mm2</t>
  </si>
  <si>
    <t>H07V-K 450/750 V (Mkh) f,k,z/s sodrott rézvezeték</t>
  </si>
  <si>
    <t>71-211-002-004-05-00112</t>
  </si>
  <si>
    <t>6,0 mm2</t>
  </si>
  <si>
    <t>71-211-003-005-05-00112</t>
  </si>
  <si>
    <t>10,0 mm2</t>
  </si>
  <si>
    <t>Kábelszerű vezeték elhelyezése 1-12 erű rézvezetővel,</t>
  </si>
  <si>
    <t>elágazó dobozokkal és kötésekkel, szigetelés ellenállás méréssel,</t>
  </si>
  <si>
    <t>előre beépített tartószerkezetre</t>
  </si>
  <si>
    <t>HO5VV-F  300/500 V (YSLY-JZ) PVC köpenyes hajlékony rézvezeték</t>
  </si>
  <si>
    <t>közepes mechanikai igénybevételre</t>
  </si>
  <si>
    <t>Szabvány: MSz 1166-15, VDE 0281</t>
  </si>
  <si>
    <t>71-221-011-002-05-00165</t>
  </si>
  <si>
    <t>2x 1.00 mm2</t>
  </si>
  <si>
    <t>71-221-011-003-05-00165</t>
  </si>
  <si>
    <t>2x 1.50 mm2</t>
  </si>
  <si>
    <t>71-221-011-020-05-00165</t>
  </si>
  <si>
    <t>3x 1.50 mm2</t>
  </si>
  <si>
    <t>71-221-011-021-01-00165</t>
  </si>
  <si>
    <t>3x 2.50 mm2</t>
  </si>
  <si>
    <t>71-221-011-034-01-00165</t>
  </si>
  <si>
    <t>5x 2.50 mm2</t>
  </si>
  <si>
    <t>71-221-011-027-05-00165</t>
  </si>
  <si>
    <t>4x 1.50 mm2</t>
  </si>
  <si>
    <t>71-221-013-036-05-00165</t>
  </si>
  <si>
    <t>5x 6.00 mm2</t>
  </si>
  <si>
    <t>5x 10.00 mm2</t>
  </si>
  <si>
    <t>LEGRAND kapcsoló szerelése süllyesztetten, fészekvéséssel,</t>
  </si>
  <si>
    <t>doboz elhelyezéssel, bekötéssel, keret nélkül 10 A, 250 V,</t>
  </si>
  <si>
    <t>VALENA típusú mechanizmus fedéllel</t>
  </si>
  <si>
    <t>fehér színű</t>
  </si>
  <si>
    <t>71-411-001-014-01-09401</t>
  </si>
  <si>
    <t>egypólusú, kat.szám:774401</t>
  </si>
  <si>
    <t>71-411-001-016-01-09401</t>
  </si>
  <si>
    <t>kétpólusú, kat.szám:774402</t>
  </si>
  <si>
    <t>71-411-001-019-01-09401</t>
  </si>
  <si>
    <t>csillár, kat.szám:774405</t>
  </si>
  <si>
    <t>71-411-001-021-01-09401</t>
  </si>
  <si>
    <t>váltó, kat.szám:774406</t>
  </si>
  <si>
    <t>LEGRAND 2P+F földelt csatlakozóaljzat szerelése</t>
  </si>
  <si>
    <t>süllyesztetten, fészekvéséssel, doboz elhelyezéssel, bekötéssel,</t>
  </si>
  <si>
    <t>keret nélkül, 16 A, 250 V,</t>
  </si>
  <si>
    <t>71-416-001-007-01-09411</t>
  </si>
  <si>
    <t>2p+F, kat.szám:774420 gyermekvédett</t>
  </si>
  <si>
    <t>71-416-001-009-01-09411</t>
  </si>
  <si>
    <t>2p+F csapófedéllel, kat.szám:774422</t>
  </si>
  <si>
    <t>71-416-001-008-01-09411</t>
  </si>
  <si>
    <t>2p+F gyerekvédelemmel, kat.szám:774421</t>
  </si>
  <si>
    <t>III. oszt. (D oszt) túlfeszültség védelmi</t>
  </si>
  <si>
    <t>készülék csatl. aljzatba szerelve</t>
  </si>
  <si>
    <t>OBO ÜSM</t>
  </si>
  <si>
    <t>LEGRAND süllyesztetten elhelyezett szerelvényhez keret</t>
  </si>
  <si>
    <t>felszerelése (szerelési ideje a kapcsoló, aljzat szerelési idejében</t>
  </si>
  <si>
    <t>szerepel)</t>
  </si>
  <si>
    <t>VALENA típusú</t>
  </si>
  <si>
    <t>fehér keret fehér díszítő csíkkal</t>
  </si>
  <si>
    <t>71-411-000-012-01-09416</t>
  </si>
  <si>
    <t>egyes keret, kat.szám:774451</t>
  </si>
  <si>
    <t>71-411-000-013-01-09416</t>
  </si>
  <si>
    <t>vízszintes kettes keret, kat.szám:774452</t>
  </si>
  <si>
    <t>71-411-000-021-01-09416</t>
  </si>
  <si>
    <t>függőleges kettes keret, kat.szám:774456</t>
  </si>
  <si>
    <t>71-411-000-022-01-09416</t>
  </si>
  <si>
    <t>vízszintes hármas keret, kat.szám:774457</t>
  </si>
  <si>
    <t>71-411-000-015-01-09416</t>
  </si>
  <si>
    <t>vízszintes négyes keret, kat.szám:774454</t>
  </si>
  <si>
    <t>LEGRAND süllyesztetten elhelyezett szerelvényekhez kiegészítő</t>
  </si>
  <si>
    <t>71-411-000-008-01-09422</t>
  </si>
  <si>
    <t>IP 44 vízmentes kettes keret, kat.szám:774450</t>
  </si>
  <si>
    <t>GANZ KK gyártmányú, kézi működtetésű kamrás kapcsoló tartóra</t>
  </si>
  <si>
    <t>szerelve, a tartó elhelyezésével,</t>
  </si>
  <si>
    <t>16 A</t>
  </si>
  <si>
    <t>6-nál kevesebb vezetékszál bekötéssel</t>
  </si>
  <si>
    <t>71-611-006-019-01-01101</t>
  </si>
  <si>
    <t>KKMO -20 -  6002</t>
  </si>
  <si>
    <t>Kültéri mozgásérzékelő tartóra</t>
  </si>
  <si>
    <t>TRACON TMB-118</t>
  </si>
  <si>
    <t>Tűzgátló ajtó mágnes ajtóhoz illesztetten fölszerelve,</t>
  </si>
  <si>
    <t>bekötve, beüzemelve</t>
  </si>
  <si>
    <t>YD-603 24V DC 50kg</t>
  </si>
  <si>
    <t>Benmaradó (elforgatással visszaállítható) tokozott vészgomb</t>
  </si>
  <si>
    <t>falba süllyesztve fölszerelve, bekötve, beüzemelve</t>
  </si>
  <si>
    <t>Schneider XALK178</t>
  </si>
  <si>
    <t>SIMOTRADE gyártmányú mennyezetre szerelhető LED panel</t>
  </si>
  <si>
    <t>lámpatest, előre elkészített tartószerkezetre szerelve</t>
  </si>
  <si>
    <t>IP20  40W  3600lm  4000K</t>
  </si>
  <si>
    <t>71-711-011-001-05-51033</t>
  </si>
  <si>
    <t>PANEL-40 LED szerelő kerettel</t>
  </si>
  <si>
    <t>Inverter beépítése mennyezeti lámpába</t>
  </si>
  <si>
    <t>SIMOTRADE gyártmányú egyes szerelésű lámpatest,</t>
  </si>
  <si>
    <t>előre elkészített tartószerkezetre szerelve</t>
  </si>
  <si>
    <t>IP65 230V  24W   2200lm  4000K</t>
  </si>
  <si>
    <t>71-711-011-005-05-64041</t>
  </si>
  <si>
    <t>GAMMA-24 LED 2200</t>
  </si>
  <si>
    <t>SIMOTRADE gyártmányú konyhai világítótest,</t>
  </si>
  <si>
    <t>IP 44  230V 9W  800lm  4000K</t>
  </si>
  <si>
    <t>71-711-011-001-05-59021</t>
  </si>
  <si>
    <t>VIKTÓRIA-9 LED 800</t>
  </si>
  <si>
    <t>INESA gyártmányú egyes szerelésű lámpatest,</t>
  </si>
  <si>
    <t>IP20 230V  18W   1170lm  4000K</t>
  </si>
  <si>
    <t>IE-CL-CLR-18-1171-4000K-110</t>
  </si>
  <si>
    <t>Ledvance gyártmányú egyes szerelésű lámpatest,</t>
  </si>
  <si>
    <t>IP44 230V  24W   1920lm  4000K</t>
  </si>
  <si>
    <t>LEDVANCE SF Circuit</t>
  </si>
  <si>
    <t>Mennyezetre függesztetten szerelt fehér üvegbúrás</t>
  </si>
  <si>
    <t>IP20 E27 230V  Philips CarePro 19,5W   2500lm  2700K</t>
  </si>
  <si>
    <t>fényforrással</t>
  </si>
  <si>
    <t>Eglo RONDO</t>
  </si>
  <si>
    <t>Mennyezeti LED panel lámpa, opá műa. előlappal</t>
  </si>
  <si>
    <t>IP44 230V  40W   3600lm  4000K</t>
  </si>
  <si>
    <t>OREGA N LINX60 LED</t>
  </si>
  <si>
    <t>SIMOTRADE egyedi táplálású tartalékvilágitási lámpatest</t>
  </si>
  <si>
    <t>szerelése oldalfalra , vagy mennyezetre, előre elkészített</t>
  </si>
  <si>
    <t>tartószerkezetre</t>
  </si>
  <si>
    <t>1W, 1óra, 55lm,</t>
  </si>
  <si>
    <t>LEDUS8</t>
  </si>
  <si>
    <t>E1 jelű elosztó műhelyben legyártva, helyszínre</t>
  </si>
  <si>
    <t>szállítva, bekötve, beüzemelve</t>
  </si>
  <si>
    <t>E2 jelű elosztó műhelyben legyártva, helyszínre</t>
  </si>
  <si>
    <t>EG jelű elosztó műhelyben legyártva, helyszínre</t>
  </si>
  <si>
    <t>Kábel bekötése</t>
  </si>
  <si>
    <t>kábelérszám:</t>
  </si>
  <si>
    <t>71-287-001-001-03-16151</t>
  </si>
  <si>
    <t>5 kábelérig</t>
  </si>
  <si>
    <t>Fürdőkád földelő bekötése M 1 kV Cu vezetékkel</t>
  </si>
  <si>
    <t>71-336-002-001-01-06103</t>
  </si>
  <si>
    <t>1x 6 mm2 tömör vezetővel</t>
  </si>
  <si>
    <t>Villám- és érintésvédelmi mérés és jegyzőkönyv készítése</t>
  </si>
  <si>
    <t>71-391-001-001-00-01010</t>
  </si>
  <si>
    <t>mérőpontonként</t>
  </si>
  <si>
    <t>Üzembe helyezés előtti első felülvizsgálat</t>
  </si>
  <si>
    <t>Műanyag vagy gumiszigetelésű energiaátviteli és irányítástechnikai kábel</t>
  </si>
  <si>
    <t>elhelyezése előre beépített tartószerkezetre,</t>
  </si>
  <si>
    <t>rögzítéssel</t>
  </si>
  <si>
    <t>JE-Y(St)Y   PVC köpenyes kötegelt erű rézkábel,</t>
  </si>
  <si>
    <t>alufólia árnyékolással</t>
  </si>
  <si>
    <t>Szabvány: VDE 0815</t>
  </si>
  <si>
    <t>71-223-011-001-03-00731</t>
  </si>
  <si>
    <t>2 x 2 x 0,80 mm 0,06 kg/m</t>
  </si>
  <si>
    <t>Nővérhíó szett telepítése hívó, nyugtázó kapcsolókkal</t>
  </si>
  <si>
    <t>fény és hangjelzéssel kpl.</t>
  </si>
  <si>
    <t>Schrack ELSO SIGMA</t>
  </si>
  <si>
    <t>Indukciós hurokerősítő, helyszínre szállítva,</t>
  </si>
  <si>
    <t>letelepítve, bekötve, beüzemelve</t>
  </si>
  <si>
    <t>Monacor LA-40</t>
  </si>
  <si>
    <t>Merev, simafalú műanyag védőcső elhelyezése, elágazó dobozokkal,</t>
  </si>
  <si>
    <t>előre elkészített tartószerkezetre szerelve,</t>
  </si>
  <si>
    <t>kemény műanyag gégecsőből,</t>
  </si>
  <si>
    <t>Névleges méret: 9-25 mm</t>
  </si>
  <si>
    <t>71-001-1.4.1-0110228</t>
  </si>
  <si>
    <t>Beltéri műanyag gégecső, szürke, 16 mm, Kód: GPVC16O</t>
  </si>
  <si>
    <t>71-002-42.1.1-0111901</t>
  </si>
  <si>
    <t>PannonCom-Kábel UTP cat. 6. falikábel</t>
  </si>
  <si>
    <t>Szigetelt és árnyékolt vezeték szabadon vagy védőcsőbe húzva,</t>
  </si>
  <si>
    <t>vagy vezetékcsatornába fektetve</t>
  </si>
  <si>
    <t>RG koaxiális kábel</t>
  </si>
  <si>
    <t>Szabvány: MIL-C 17US</t>
  </si>
  <si>
    <t>71-214-001-007-05-01351</t>
  </si>
  <si>
    <t>RG 6CU  T60  PVC</t>
  </si>
  <si>
    <t>LEGRAND adatátviteli csatlakozóaljzat szerelése süllyesztetten,</t>
  </si>
  <si>
    <t>fészekvéséssel, doboz elhelyezéssel, bekötéssel, keret nélkül,</t>
  </si>
  <si>
    <t>71-416-031-017-08-09413</t>
  </si>
  <si>
    <t>1xRJ45, Cat.6, UTP, kat.szám:774242</t>
  </si>
  <si>
    <t>LEGRAND TV-RD-SAT antenna csatlakozóaljzat szerelése</t>
  </si>
  <si>
    <t>keret nélkül,</t>
  </si>
  <si>
    <t>71-416-031-004-01-09415</t>
  </si>
  <si>
    <t>csillagpontos, kat.szám:774435</t>
  </si>
  <si>
    <t>Informatika és tv hálózat  beüzemelése.</t>
  </si>
  <si>
    <t>VLG</t>
  </si>
  <si>
    <t>riasztó vezeték</t>
  </si>
  <si>
    <t>71-214-001-003-01-01501</t>
  </si>
  <si>
    <t>6x0.22 mm2</t>
  </si>
  <si>
    <t>UTP kábelezés kiépítése</t>
  </si>
  <si>
    <t>Cat 6</t>
  </si>
  <si>
    <t>Behatolásjelző központ +tápegység akkuval+ szabotázs védett fémdoboz</t>
  </si>
  <si>
    <t>tervszerinti helyen felszerelve, bekötve,</t>
  </si>
  <si>
    <t>beüzemelve</t>
  </si>
  <si>
    <t>Paradox  SP6000</t>
  </si>
  <si>
    <t>Kezelő egység (LCD) tervszerinti helyen felszerelve,</t>
  </si>
  <si>
    <t>Paradox K32 LCD</t>
  </si>
  <si>
    <t>Infra mozgásérzékelő</t>
  </si>
  <si>
    <t>terv szerinti helyen felszerelve, bekötve,</t>
  </si>
  <si>
    <t>Titan DL</t>
  </si>
  <si>
    <t>Kültéri hang és fényjelző, fölszerelve, bekötve,</t>
  </si>
  <si>
    <t>GSM modul fölszerelve, bekötve,beüzemelve</t>
  </si>
  <si>
    <t>Nyitás zékelő terv szerinti helyen felszerelve,</t>
  </si>
  <si>
    <t>bekötve, beüzemelve ajtóra</t>
  </si>
  <si>
    <t>SC-570</t>
  </si>
  <si>
    <t>Beltéri kamera, fölszerelve,</t>
  </si>
  <si>
    <t>AHD DOME 2Mp</t>
  </si>
  <si>
    <t>Kültéri nagy látótávolság kamera, fölszerelve,</t>
  </si>
  <si>
    <t>AHD 2Mp</t>
  </si>
  <si>
    <t>Videó megfigyelő rendszer központ</t>
  </si>
  <si>
    <t>+tápegység beépíte, bekötve, beüzemelve</t>
  </si>
  <si>
    <t>AHD 2TB HDD</t>
  </si>
  <si>
    <t>Védővezeték fektetése meglévő földárokba,</t>
  </si>
  <si>
    <t>köracélból</t>
  </si>
  <si>
    <t>71-312-031-003-02-01001</t>
  </si>
  <si>
    <t>átm. 10 mm</t>
  </si>
  <si>
    <t>Vizsgáló összekötő ellenőrző ajtó beépítésével</t>
  </si>
  <si>
    <t>OBO 223/MS-DIN</t>
  </si>
  <si>
    <t>OBO5800 VZ</t>
  </si>
  <si>
    <t>Villámhárító levezető szerelése</t>
  </si>
  <si>
    <t>épületszerkezeteken kívűl,</t>
  </si>
  <si>
    <t>előre beépített tartókkal,</t>
  </si>
  <si>
    <t>71-311-022-002-02-01001</t>
  </si>
  <si>
    <t>átm. 8 mm</t>
  </si>
  <si>
    <t>Villámhárító felfogóvezeték szerelése</t>
  </si>
  <si>
    <t>előre beépített tartókra,</t>
  </si>
  <si>
    <t>meredek tetőn,</t>
  </si>
  <si>
    <t>71-311-011-002-02-01001</t>
  </si>
  <si>
    <t>átm.  8 mm</t>
  </si>
  <si>
    <t>Felfogó rúd tartó küpcseréphez</t>
  </si>
  <si>
    <t>OBO F-FIX-132</t>
  </si>
  <si>
    <t>Felfogórúd felszerelése szívócsúccsal 16 mm átm. köracélból</t>
  </si>
  <si>
    <t>71-321-001-001-01-04004</t>
  </si>
  <si>
    <t>0,5m hosszú</t>
  </si>
  <si>
    <t>Felfogókeret felszerelése 30 x 5 mm-es laposacélból</t>
  </si>
  <si>
    <t>71-321-002-001-01-04005</t>
  </si>
  <si>
    <t>2 m kiterített hossz</t>
  </si>
  <si>
    <t>Szerelési segédanyagok, kötőelemek,</t>
  </si>
  <si>
    <t>hideg horgany spray hegesztett kötésekhez, stb.</t>
  </si>
  <si>
    <t>71-112-001-003-01-11101</t>
  </si>
  <si>
    <t>71-112-002-004-01-11101</t>
  </si>
  <si>
    <t>21,0 mm átm.</t>
  </si>
  <si>
    <t>71-112-003-006-01-11101</t>
  </si>
  <si>
    <t>36,0 mm átm.</t>
  </si>
  <si>
    <t>Lengő csatlakozó pár</t>
  </si>
  <si>
    <t>MC4 PV</t>
  </si>
  <si>
    <t>HO7V-K 450/750 V (Mkh) f,k,z/s sodrott rézvezeték</t>
  </si>
  <si>
    <t>71-211-003-006-03-00112</t>
  </si>
  <si>
    <t>16,0 mm2</t>
  </si>
  <si>
    <t>tartószerkezettel együtt</t>
  </si>
  <si>
    <t>HO5VV-F  300/500 V (MT) PVC köpenyes hajlékony rézvezeték</t>
  </si>
  <si>
    <t>71-221-003-036-03-00165</t>
  </si>
  <si>
    <t>5x 4.00 mm2</t>
  </si>
  <si>
    <t>71-221-001-003-03-00165</t>
  </si>
  <si>
    <t>vezetékcsatornába fektetve, rézvezetővel, szigetelés</t>
  </si>
  <si>
    <t>ellenállás méréssel</t>
  </si>
  <si>
    <t>SOLAR  4mm2</t>
  </si>
  <si>
    <t>Napelem tartószerkezet helyszínre szállítva,</t>
  </si>
  <si>
    <t>fölszerelve meredek teőre, EPH bekötéssel</t>
  </si>
  <si>
    <t>Napelemtábla helyszínre szállítva, előre elkészített</t>
  </si>
  <si>
    <t>tartószerkezetre felszerelve, bekötve, beüzemelve.</t>
  </si>
  <si>
    <t>LUXOR SOLAR ECO LINE M60/300W</t>
  </si>
  <si>
    <t>DC oldali szerelvénydoboz műhelyben legyártva,</t>
  </si>
  <si>
    <t>helyszínre szállítva, egyedi gyártású tartón rögzítve,</t>
  </si>
  <si>
    <t>bekötve, beüzemelve, tartó elkészítésével</t>
  </si>
  <si>
    <t>Ge-6sz terv szerint</t>
  </si>
  <si>
    <t>DC oldali leválasztó kapcsoló egyedi gyártású tartóra</t>
  </si>
  <si>
    <t>felszerelve, bekötve, beüzemelve, tartó elkészítésével</t>
  </si>
  <si>
    <t>SANTON DFS14 MC4</t>
  </si>
  <si>
    <t>Hálózatvezérelt inverter PV alkalmazáshoz</t>
  </si>
  <si>
    <t>helyszínre szállítva, felszerelve, bekötve,</t>
  </si>
  <si>
    <t>FRONIUS SYMO 7.0-3M</t>
  </si>
  <si>
    <t>Csatlakozási terv készítése</t>
  </si>
  <si>
    <t>pld</t>
  </si>
  <si>
    <t>Használatba vétel előtti első felülvizsgálat</t>
  </si>
  <si>
    <t>Verzió:</t>
  </si>
  <si>
    <t>KONTROLL_HUNKALK_V11</t>
  </si>
  <si>
    <t>A fájl neve:</t>
  </si>
  <si>
    <t>Z:\AutoCAD_rajzok\2020\29-05-2020 Füzesgyarmat Bölcsőde\Költségvetés\Bölcsőde épületgépészet1,2.hkv</t>
  </si>
  <si>
    <t>A munka neve:</t>
  </si>
  <si>
    <t>Bölcsőde-Füzesgyarmat</t>
  </si>
  <si>
    <t>Készítette:</t>
  </si>
  <si>
    <t>Készítés ideje:</t>
  </si>
  <si>
    <t>Fejezet szöveg / Tételsorszám</t>
  </si>
  <si>
    <t>Tételszámok</t>
  </si>
  <si>
    <t>Tételszövegek</t>
  </si>
  <si>
    <t>Mennyiség</t>
  </si>
  <si>
    <t>Mértékegység</t>
  </si>
  <si>
    <t>Egységárak</t>
  </si>
  <si>
    <t>Anyagár</t>
  </si>
  <si>
    <t>Munkadíj</t>
  </si>
  <si>
    <t>Gépköltség</t>
  </si>
  <si>
    <t>Gáz szerelés</t>
  </si>
  <si>
    <t>81-614-003-022-21-31102</t>
  </si>
  <si>
    <t>Vékonyfalú installációs vörösrézcső préskötéssel gázvezetéknek szerelve, szakaszos nyomáspróbával, szabadon szerelve, csőidomokkal és csőbilincsekkel együtt, SUPERSAN típusú, félkemény kivitelben átm. 22x1,0 mm (5 m-es szálban)</t>
  </si>
  <si>
    <t>A.:</t>
  </si>
  <si>
    <t>D.:</t>
  </si>
  <si>
    <t>G.:</t>
  </si>
  <si>
    <t>81-614-004-029-21-31103</t>
  </si>
  <si>
    <t>Vékonyfalú installációs vörösrézcső préskötéssel gázvezetéknek szerelve, szakaszos nyomáspróbával, szabadon szerelve, csőidomokkal és csőbilincsekkel együtt, SUPERSAN típusú, kemény kivitelben átm. 28x1,5 mm (5 m-es szálban)</t>
  </si>
  <si>
    <t>81-614-005-036-21-31103</t>
  </si>
  <si>
    <t>Vékonyfalú installációs vörösrézcső préskötéssel gázvezetéknek szerelve, szakaszos nyomáspróbával, szabadon szerelve, csőidomokkal és csőbilincsekkel együtt, SUPERSAN típusú, kemény kivitelben átm. 35x1,5 mm (5 m-es szálban)</t>
  </si>
  <si>
    <t>81-614-225-075-61-62431</t>
  </si>
  <si>
    <t>Átmenő darab vörösöntvényből, egyik oldalon préskötéses oldhatatlan kötéssel, másik oldalon menetes csatlakozással, gázvezetékbe szerelve, VIEGA-Profipress G 2611 típusú, külső menetes kivitelben átm. 35-1 1/4" 346317</t>
  </si>
  <si>
    <t>82-121-202-002-34-37123</t>
  </si>
  <si>
    <t>Golyóscsap, teljes átömlésű, sárgarézből, nikkelezett kivitelben, felszerelve, EFFEBI-Venus típusú, gázra - PN 10, 60°C-ig 1022 fogantyúval, egyenes kivitelben, külső-belső menetes 1/2"</t>
  </si>
  <si>
    <t>82-121-203-003-34-37123</t>
  </si>
  <si>
    <t>Golyóscsap, teljes átömlésű, sárgarézből, nikkelezett kivitelben, felszerelve, EFFEBI-Venus típusú, gázra - PN 10, 60°C-ig 1022 fogantyúval, egyenes kivitelben, külső-belső menetes 3/4"</t>
  </si>
  <si>
    <t>K-00-001340</t>
  </si>
  <si>
    <t>Gázmágnesszelep menetes kivitelben felszerelve, HONEYWELL VE típusú VE4015A 1/2"</t>
  </si>
  <si>
    <t>M-54-406-004-001-02-10201</t>
  </si>
  <si>
    <t>Gázszűrő felszerelése, menetes kivitelben HONEYWELL gyártmányú, 1/2"</t>
  </si>
  <si>
    <t>M-82-252-322-006-49-45221</t>
  </si>
  <si>
    <t>Gázvezetéki flexicső, gázüzemű berendezési tárgyak bekötéséhez, rozsdamentes védőbevonattal, sárgaréz krómozott csatlakozó idomokkal, felszerelve, SICURFLEX típusú, átm. 13 mm, belső menetes - belső menetes csatlakozással, 1/2" - 1/2" 40 cm hosszúsággal</t>
  </si>
  <si>
    <t>M-82-252-323-006-49-45223</t>
  </si>
  <si>
    <t>Gázvezetéki flexicső, gázüzemű berendezési tárgyak bekötéséhez, rozsdamentes védőbevonattal, sárgaréz krómozott csatlakozó idomokkal, felszerelve, SICURFLEX típusú, átm. 13 mm, belső menetes - belső menetes csatlakozással, 3/4" - 3/4" 40 cm hosszúsággal</t>
  </si>
  <si>
    <t>M-82-811-411-011-13-11211</t>
  </si>
  <si>
    <t>Gázzsámoly, acéllemez burkolattal, thermoelektromos égésbiztosítású gázégővel, szabványos kötésanyaggal, beállítva és felszerelve, GASZTROMETAL gyártmányú, lábon álló kivitelben GZS14 típ. 14,5 kW</t>
  </si>
  <si>
    <t>M-82-311-111-001-22-10101</t>
  </si>
  <si>
    <t xml:space="preserve">Meglévő gáztűzhely elhelyezése és bekötése városi vagy földgázra, szabványos kötésanyaggal, elektromos bekötés nélkül, </t>
  </si>
  <si>
    <t>M-83-228-001-001-51-10291</t>
  </si>
  <si>
    <t>Háztartási konyhai elszívó ernyő beépített ventilátorral, 3 fordulatú motorral, zsírfogóval, világítással, felszerelve, ZANUSSI ZHT típusú, ZHT-530 W</t>
  </si>
  <si>
    <t>M-82-332-613-055-27-31307</t>
  </si>
  <si>
    <t xml:space="preserve">Fali, kondenzációs gázkazán, rozsdamentes acél égéstérrel, hőcserélővel, NTC érzékelős hőmérséklet szabályozással, réz hidraulikus szerelvénycsoporttal, motoros váltószeleppel, keringtető szivattyúval, időjárásfüggő szabályozással, felszerelve és bekötve, (fürdőkád fölé is szerelhető), (de az elektromos bekötés nélkül), hatásfok minősítés: **** (CE 0051), "Kék angyal" minősítés, 109,8% hatásfok, BAXI LUNA DUO-TEC MP típusú, MP 1.60 j. 15,5- 55,0 kW telj. </t>
  </si>
  <si>
    <t>86-607-022-080-21-11321</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</si>
  <si>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mérőpont idom, PPs/alu átm. 80/125 mm PAMP60C</t>
  </si>
  <si>
    <t>86-607-022-080-21-11311</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</si>
  <si>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ellenőrző egyenes idom, PPs/alu átm. 80/125 mm PAEE60C</t>
  </si>
  <si>
    <t>86-601-022-083-21-11302</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</si>
  <si>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egyenes csőelem, átm. 80/125 mm, PPs/alu 1000 mm hosszú PACS607C</t>
  </si>
  <si>
    <t>M-86-601-022-083-21-11303</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</si>
  <si>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hosszabító egyenes csőelem, átm. 80/125 mm, PPs/alu 1000 mm hosszú PATH607C</t>
  </si>
  <si>
    <t>86-616-022-080-21-11326</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</si>
  <si>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idom, fekete, PPs/alu átm. 80/125 mm PATÁ60</t>
  </si>
  <si>
    <t>86-618-014-125-21-11223</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</si>
  <si>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borítás ferdetetőhöz átm. 125 mm FT30</t>
  </si>
  <si>
    <t>83-111-001-010-01-12002</t>
  </si>
  <si>
    <t>Spirálkorcolt könnyű, merev lemezcsővezeték, Al 99,5 fk. minőségű alumínium szalagból, külön tételben kiírt tartószerkezetre szerelve, PANOL SPIKO típusú, borda nélkül, lemezvastagság: 0,50 mm NA 100</t>
  </si>
  <si>
    <t>M-83-144-102-015-01-11811</t>
  </si>
  <si>
    <t>Esősapka, horganyzott acéllemezből, kötésanyaggal, felszerelve, SIG Air Handling Hungary DKD típusú, DKD100</t>
  </si>
  <si>
    <t>K-00-001341</t>
  </si>
  <si>
    <t>Légbeejtő felszerelve, Air-Tronic ATG típusú, ATG-G60</t>
  </si>
  <si>
    <t>K-00-001342</t>
  </si>
  <si>
    <t>Kiszellőző doboz leszerelhető fedéllel gázvezeték részére 150x150 mm</t>
  </si>
  <si>
    <t>Rákötés meglévő gázvezetékre Rákötés meglévő gázvezetékre</t>
  </si>
  <si>
    <t>M-54-700-000-050-02-11020</t>
  </si>
  <si>
    <t>Csővezeték utólagos szigetelése Hungikor szalaggal, 55% -os átfedéssel, (gyári szigetelési felár) gázcsőre. DN 40</t>
  </si>
  <si>
    <t>33-630-001-025-40-10101</t>
  </si>
  <si>
    <t xml:space="preserve">Áttörés helyreállítással, 0,10 m2/db méretig, tégla válaszfalban </t>
  </si>
  <si>
    <t>33-630-002-025-40-10101</t>
  </si>
  <si>
    <t>Áttörés helyreállítással, 0,10 m2/db méretig, felmenő téglafalban 38 cm vastagságig</t>
  </si>
  <si>
    <t>33-630-017-025-40-10101</t>
  </si>
  <si>
    <t>Áttörés helyreállítással, 0,10 m2/db méretig, vasbeton födémben 25 cm vastagságig</t>
  </si>
  <si>
    <t>82-999-311-001-00-00000</t>
  </si>
  <si>
    <t xml:space="preserve">Gázszerelési munkák próbái, gázvezetéki rendszer szilárdsági nyomáspróbája </t>
  </si>
  <si>
    <t>82-999-311-002-00-00000</t>
  </si>
  <si>
    <t xml:space="preserve">Gázszerelési munkák próbái, gázvezetéki rendszer hatósági szilárdsági nyomáspróbája </t>
  </si>
  <si>
    <t>82-999-311-003-00-00000</t>
  </si>
  <si>
    <t xml:space="preserve">Gázszerelési munkák próbái, gázvezetéki rendszer hatósági tömörségi nyomáspróbája </t>
  </si>
  <si>
    <t>82-999-321-001-00-00000</t>
  </si>
  <si>
    <t xml:space="preserve">Gázszerelési munkák átadás-átvételi eljárásával kapcsolatos költségek, átadási dokumentáció készítése </t>
  </si>
  <si>
    <t>82-999-321-002-00-00000</t>
  </si>
  <si>
    <t xml:space="preserve">Gázszerelési munkák átadás-átvételi eljárásával kapcsolatos költségek, átadási eljárás lefolytatása </t>
  </si>
  <si>
    <t>82-999-321-003-00-00000</t>
  </si>
  <si>
    <t xml:space="preserve">Gázszerelési munkák átadás-átvételi eljárásával kapcsolatos költségek, kezelési utasítás készítése </t>
  </si>
  <si>
    <t>82-999-321-004-00-00000</t>
  </si>
  <si>
    <t xml:space="preserve">Gázszerelési munkák átadás-átvételi eljárásával kapcsolatos költségek, kezelésre vonatkozó kioktatás </t>
  </si>
  <si>
    <t>82-999-331-001-00-00000</t>
  </si>
  <si>
    <t xml:space="preserve">Szakvélemények, hatósági engedélyek beszerzésével kapcsolatos költségek, kéményseprő szakvélemény </t>
  </si>
  <si>
    <t>Víz-szennyvíz szerelés</t>
  </si>
  <si>
    <t>54-331-004-030-02-31621</t>
  </si>
  <si>
    <t>Műanyag nyomócső földárokba szerelve, földmunka költsége nélkül, hegesztett kötésekkel, PIPELIFE gyártmányú, PE víznyomócső, PE 80 anyagú, MSz EN 12201 SDR 11, PN 12,5 bar 25 x 2,3 mm 80VSDR11025EN300K</t>
  </si>
  <si>
    <t>54-331-006-050-06-31622</t>
  </si>
  <si>
    <t>Műanyag nyomócső földárokba szerelve, földmunka költsége nélkül, hegesztett kötésekkel, WAVIN típusú, PE víznyomócső, PE 100 anyagú, ISO 4427, MSz EN 12201 SDR 11 40x 3,7 mm P04011VT</t>
  </si>
  <si>
    <t>54-336-006-055-06-32383</t>
  </si>
  <si>
    <t>Műanyag nyomócsőidom földárokba szerelve, földmunka költsége nélkül, hegesztett kötésekkel, WAVIN típusú, PE-acél összekötőidom, MSZ 7908 horganyzott menetes átm. 40/5/4" SBX0401</t>
  </si>
  <si>
    <t>54-336-004-030-02-80180</t>
  </si>
  <si>
    <t>Műanyag nyomócső idomai földárokba szerelve, földmunka költsége nélkül, hegesztett kötésekkel, PIPELIFE gyártmányú, PE tokos könyökidom, 90°-os átm. 25 mm TPEW025</t>
  </si>
  <si>
    <t>54-336-004-033-02-80320</t>
  </si>
  <si>
    <t>Műanyag nyomócső idomai földárokba szerelve, földmunka költsége nélkül, hegesztett kötésekkel, PIPELIFE gyártmányú, PE tokos-menetes horganyzott acél-összekötőidom átm. 25 x 3/4" H TPEMGA25X3/4"H</t>
  </si>
  <si>
    <t>54-336-004-030-02-80510</t>
  </si>
  <si>
    <t>Műanyag nyomócső idomai földárokba szerelve, földmunka költsége nélkül, hegesztett kötésekkel, PIPELIFE gyártmányú, PE tokos T-idom, egál kivitelben átm. 25 mm TPET025</t>
  </si>
  <si>
    <t>54-431-003-003-24-15421</t>
  </si>
  <si>
    <t>Kerti locsolószelep beépítése, víztelenítő golyóscsappal, önműködő víztelenítéssel, horganyzott acélcsővel, csapszekrénnyel (406 sz.) és beépítési készlettel 3/4"-os</t>
  </si>
  <si>
    <t>M-54-431-003-003-24-15420</t>
  </si>
  <si>
    <t>Vízfőcsap beépítése, víztelenítő golyóscsappal, önműködő víztelenítéssel, horganyzott acélcsővel, csapszekrénnyel (406 sz.) és beépítési készlettel 3/4"-os</t>
  </si>
  <si>
    <t>81-611-002-018-21-31102</t>
  </si>
  <si>
    <t>Vékonyfalú installációs vörösrézcső hideg-melegvíz nyomóvezetéki, központi fűtési célokra, kapilláris forrasztásos kötésekkel, szakaszos nyomáspróbával, szabadon szerelve, csőidomokkal és csőbilincsekkel együtt, SUPERSAN típusú, félkemény kivitelben átm. 18x1,0 mm (5 m-es szálban)</t>
  </si>
  <si>
    <t>81-611-004-029-21-31103</t>
  </si>
  <si>
    <t>Vékonyfalú installációs vörösrézcső hideg-melegvíz nyomóvezetéki, központi fűtési célokra, kapilláris forrasztásos kötésekkel, szakaszos nyomáspróbával, szabadon szerelve, csőidomokkal és csőbilincsekkel együtt, SUPERSAN típusú, kemény kivitelben átm. 28x1,5 mm (5 m-es szálban)</t>
  </si>
  <si>
    <t>81-514-002-016-21-31015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</si>
  <si>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16 x 2,00 mm FFC16</t>
  </si>
  <si>
    <t>81-514-003-020-21-31015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</si>
  <si>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20 x 2,25 mm FFC20</t>
  </si>
  <si>
    <t>81-514-004-025-21-31015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</si>
  <si>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25 x 2,50 mm FFC25</t>
  </si>
  <si>
    <t>81-514-005-032-21-31015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</si>
  <si>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32 x 3,00 mm FFC32</t>
  </si>
  <si>
    <t>81-514-006-040-21-31025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</si>
  <si>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szálban szállítva, (ár kérésre a 0 Ft anyagköltségű tételeknél) átm. 40 x 4,00 mm FFCS40</t>
  </si>
  <si>
    <t>48-830-021-018-71-87010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</si>
  <si>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18 mm átm. csővezetékre</t>
  </si>
  <si>
    <t>48-830-021-022-71-87010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</si>
  <si>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22 mm átm. csővezetékre</t>
  </si>
  <si>
    <t>48-830-021-028-71-87010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</si>
  <si>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28 mm átm. csővezetékre</t>
  </si>
  <si>
    <t>48-830-022-042-71-87020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</si>
  <si>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42 mm átm. csővezetékre</t>
  </si>
  <si>
    <t>48-830-021-028-71-87020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</si>
  <si>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28 mm átm. csővezetékre</t>
  </si>
  <si>
    <t>48-830-021-035-71-87020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</si>
  <si>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35 mm átm. csővezetékre</t>
  </si>
  <si>
    <t>48-830-021-018-71-87030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</si>
  <si>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18 mm átm. csővezetékre</t>
  </si>
  <si>
    <t>48-830-021-022-71-87030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</si>
  <si>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22 mm átm. csővezetékre</t>
  </si>
  <si>
    <t>48-830-021-028-71-87030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</si>
  <si>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28 mm átm. csővezetékre</t>
  </si>
  <si>
    <t>48-830-021-035-71-87030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</si>
  <si>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35 mm átm. csővezetékre</t>
  </si>
  <si>
    <t>48-830-021-018-71-87040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</si>
  <si>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19 mm vastag 18 mm átm. csővezetékre</t>
  </si>
  <si>
    <t>48-830-021-035-71-87040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</si>
  <si>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19 mm vastag 35 mm átm. csővezetékre</t>
  </si>
  <si>
    <t>M-81-131-102-020-01-01011</t>
  </si>
  <si>
    <t>Műanyag nyomócsővezeték, ragasztott kötésekkel, szakaszos nyomáspróbával. Anyaga: PVC, MSZ 8000-5: 1982 PIPELIFE típusú, szabadon vagy horonyba szerelve, tartószerkezettel, műanyag idomokkal átm. 20 x 1,5 mm NY020/6M16B</t>
  </si>
  <si>
    <t>81-231-104-032-01-91011</t>
  </si>
  <si>
    <t>Tokos lefolyóvezeték műanyagból, gumigyűrűs kötésekkel, szakaszos tömörségi próbával. Anyaga: PVC, MSZ 8000-4: 1981 Nyomásfokozat: P1, PIPELIFE típusú, szabadon, horonyba vagy padlócsatornába szerelve, tartószerkezetekkel, műanyag csőidomokkal átm. 32 x 1,8 mm KAEM032/1M</t>
  </si>
  <si>
    <t>81-231-105-040-01-91011</t>
  </si>
  <si>
    <t>Tokos lefolyóvezeték műanyagból, gumigyűrűs kötésekkel, szakaszos tömörségi próbával. Anyaga: PVC, MSZ 8000-4: 1981 Nyomásfokozat: P1, PIPELIFE típusú, szabadon, horonyba vagy padlócsatornába szerelve, tartószerkezetekkel, műanyag csőidomokkal átm. 40 x 1,8 mm KAEM040/1M</t>
  </si>
  <si>
    <t>81-231-106-050-01-91011</t>
  </si>
  <si>
    <t>Tokos lefolyóvezeték műanyagból, gumigyűrűs kötésekkel, szakaszos tömörségi próbával. Anyaga: PVC, MSZ 8000-4: 1981 Nyomásfokozat: P1, PIPELIFE típusú, szabadon, horonyba vagy padlócsatornába szerelve, tartószerkezetekkel, műanyag csőidomokkal átm. 50 x 1,8 mm KAEM050/1M</t>
  </si>
  <si>
    <t>81-231-107-063-01-91011</t>
  </si>
  <si>
    <t>Tokos lefolyóvezeték műanyagból, gumigyűrűs kötésekkel, szakaszos tömörségi próbával. Anyaga: PVC, MSZ 8000-4: 1981 Nyomásfokozat: P1, PIPELIFE típusú, szabadon, horonyba vagy padlócsatornába szerelve, tartószerkezetekkel, műanyag csőidomokkal átm. 63 x 1,9 mm KAEM063/1M</t>
  </si>
  <si>
    <t>81-241-110-110-01-92011</t>
  </si>
  <si>
    <t>Tokos lefolyóvezeték műanyagból, gumigyűrűs kötésekkel, szakaszos tömörségi próbával, szabadon szerelve, csőidomokkal és csőtartókkal együtt. Anyaga: PVC-KG PIPELIFE típusú, átm. 110 x 3,2 mm KGEM110/1M-S</t>
  </si>
  <si>
    <t>81-241-111-125-01-92011</t>
  </si>
  <si>
    <t>Tokos lefolyóvezeték műanyagból, gumigyűrűs kötésekkel, szakaszos tömörségi próbával, szabadon szerelve, csőidomokkal és csőtartókkal együtt. Anyaga: PVC-KG PIPELIFE típusú, átm. 125 x 3,2 mm KGEM125/1M-S</t>
  </si>
  <si>
    <t>81-241-112-160-01-92011</t>
  </si>
  <si>
    <t>Tokos lefolyóvezeték műanyagból, gumigyűrűs kötésekkel, szakaszos tömörségi próbával, szabadon szerelve, csőidomokkal és csőtartókkal együtt. Anyaga: PVC-KG PIPELIFE típusú, átm. 160 x 4,0 mm KGEM160/1M-S</t>
  </si>
  <si>
    <t>82-281-861-032-41-00158</t>
  </si>
  <si>
    <t>Klímaszifon, kondenzvíz és cseppgyűjtéshez, DN 32 függőleges kimenettel, kiszáradás esetén is bűzzáró szifonkazettával, átm. 20 - 32 mm-es csővel vagy tömlővel, 9 liter/perc lefolyóteljesítménn., falba süllyesztve beépítve, HL 138 jelű, DN 32 függőleges kimenettel</t>
  </si>
  <si>
    <t>M-82-281-851-032-41-00452</t>
  </si>
  <si>
    <t>Légbeszívó szelep műanyagból (PP), hőszigetelő burkolattal, beépítési magasság 97 mm, teljesítmény 5,5 l/s, réselt légbeszívóval felszerelve, HL905+905.1 jelű, PP DN50/75 HL905</t>
  </si>
  <si>
    <t>M-82-282-307-040-41-00560</t>
  </si>
  <si>
    <t>Csőtisztító elem felszerelve, HL98 jelű,  PE DN110 HL98</t>
  </si>
  <si>
    <t>82-282-332-050-41-00607</t>
  </si>
  <si>
    <t>Padlólefolyó műanyagból (PE), függőleges elhúzással, szigetelő karimával, "Primus" kiszáradás-védett bűzzárral, 123x123 mm-es műanyag rácstartóval, 115x115 mm-es nemesacél ráccsal, felszerelve, HL310NPr jelű, PE DN 50/75/110 HL310NPr</t>
  </si>
  <si>
    <t>82-281-126-040-41-00309</t>
  </si>
  <si>
    <t>Mosógép-szifon falba süllyesztve DN 40/50, HL19. C tömlőcsatlakozóval, beépítő házzal, egybeépített nyomócső-csonkkal, HL42B vakdugóval, 110x180 nemesacél fedéllel, műanyagból (PE), felszerelve, HL405 jelű, ÖNORM B 2511, DIN 19541 szerint PE DN40/50 HL405</t>
  </si>
  <si>
    <t>82-121-205-005-42-38101</t>
  </si>
  <si>
    <t>Vízszűrő, menetes kivitelben, felszerelve, FF06 típusú, öblíthető 1 1/4" FF06-11/4AA</t>
  </si>
  <si>
    <t>82-121-222-002-21-62731</t>
  </si>
  <si>
    <t>Cirkulációs szelep HMV rendszerbe beépítve, DANFOSS MTCV típusú, DN 15-1/2" 40-60°C 003Z0515</t>
  </si>
  <si>
    <t>82-261-124-014-11-11211</t>
  </si>
  <si>
    <t>Termosztatikus keverőszelep, vízvezetéki berendezési tárgyak szerelvényeihez, 30-70°C melegvíz előállításához, felszerelve THMIX típ. 1"</t>
  </si>
  <si>
    <t>82-252-202-001-24-12631</t>
  </si>
  <si>
    <t>Kifolyószelep, sárgarézből, krómozott kivitelben, tömlővéggel, felszerelve, MOFÉM típusú, 1/2" 162-0001-00</t>
  </si>
  <si>
    <t>82-121-202-002-34-37114</t>
  </si>
  <si>
    <t>Golyóscsap, teljes átömlésű, sárgarézből, nikkelezett kivitelben, felszerelve, EFFEBI-Aster típusú, PN 40, 100°C-ig, 0821 fogantyúval, egyenes kivitelben, belső-belső menetes 1/2"</t>
  </si>
  <si>
    <t>82-121-204-004-34-37114</t>
  </si>
  <si>
    <t>Golyóscsap, teljes átömlésű, sárgarézből, nikkelezett kivitelben, felszerelve, EFFEBI-Aster típusú, PN 40, 100°C-ig, 0821 fogantyúval, egyenes kivitelben, belső-belső menetes 1"</t>
  </si>
  <si>
    <t>82-121-205-005-34-37112</t>
  </si>
  <si>
    <t>Golyóscsap, teljes átömlésű, sárgarézből, nikkelezett kivitelben, felszerelve, EFFEBI-Aster típusú, PN 40, 100°C-ig, 0801 kézikarral, egyenes kivitelben, belső-belső menetes 1 1/4"</t>
  </si>
  <si>
    <t>82-121-202-002-42-34111</t>
  </si>
  <si>
    <t>Visszacsapószelep 306 sz., felszerelve 1/2" 306004</t>
  </si>
  <si>
    <t>82-121-204-004-42-34111</t>
  </si>
  <si>
    <t>Visszacsapószelep 306 sz., felszerelve 1" 306006</t>
  </si>
  <si>
    <t>M-82-121-203-003-42-34111</t>
  </si>
  <si>
    <t>Vízfék felszerelve HONEYWELL gyártmányú 3/4" KB191</t>
  </si>
  <si>
    <t>82-121-102-002-42-35121</t>
  </si>
  <si>
    <t>Légtelenítő szelep sárgarézből, felszerelve, Flexvent típusú, elzárható kivitelben 1/2" 27740</t>
  </si>
  <si>
    <t>M-82-121-102-002-42-35121</t>
  </si>
  <si>
    <t xml:space="preserve">Légbeszívó felszerelve, HAWLE típusú, </t>
  </si>
  <si>
    <t>82-121-203-034-42-36144</t>
  </si>
  <si>
    <t>HMV biztonsági szelep sárgarézből, felszerelve 3/4" 6,0 bar 27110</t>
  </si>
  <si>
    <t>82-121-224-004-33-61121</t>
  </si>
  <si>
    <t>Strangszabályozósze., mindkét végén belső menettel, felszerelve, TOUR &amp; ANDERSSON "STAD" típusú, PN 20 1"</t>
  </si>
  <si>
    <t>82-121-103-003-31-37131</t>
  </si>
  <si>
    <t>Kazántöltő és ürítő gömbcsap, sárgarézből, felszerelve, AHA-MOFÉM típusú, 3/4"</t>
  </si>
  <si>
    <t>82-461-102-025-77-11103</t>
  </si>
  <si>
    <t>Változó nyomású zárt tágulási tartály a DIN 1988 alá nem tartozó ivóvízrendszerek, valamint tűzivíz-, iparivíz- és padlófűtési rendszerek részére, korrózióvédelemmel ellátva, átöblítő és elzáró szerelvények nélkül, 60 litertől cserélhető zsákmembránnal, 4,0 bar légoldali előfeszítéssel, kék színben, felszerelve, REFLEX "DE" típusú, 10 bar/70°C DE 25 j. 25 literes RX 7304000</t>
  </si>
  <si>
    <t>82-121-203-003-77-11121</t>
  </si>
  <si>
    <t>Gyorscsatlakozó szelep avatatlan elzárás elleni biztosítással, ürítő csonkkal, 10 bar/120°C, felszerelve, REFLEX "SU" típusú, SU 3/4" x 3/4" RX 7613000</t>
  </si>
  <si>
    <t>82-552-111-010-81-81202</t>
  </si>
  <si>
    <t>Feszmérő alumínium házban, fém burkolattal, a maximális üzemnyomást jelző mutatóval, 1/2"-os alsó csatlakozással, felszerelve, 0-25 bar mérési határok között DN 100</t>
  </si>
  <si>
    <t>82-712-102-002-01-42143</t>
  </si>
  <si>
    <t>Nedvestengelyű használati melegvíz szivattyú, menetes kivitelben, hollandis kötéskészlettel szerelve, (de a külön tételben kiírt csavarzat anyagára nélkül), elektromotorral összeépítve, fűtési csővezetékbe beépítve, GRUNDFOS UP-Comfort típusú, bronz házzal, 1x230 V tápfeszültségre UP 15-14BA 1/2" 96433884</t>
  </si>
  <si>
    <t>M-82-211-911-112-01-11101</t>
  </si>
  <si>
    <t>Szaniter kerámia gyermek mosdó, hideg-melegvízre, műanyag faliékekkel, csavarokkal, 1 db MOFÉM leeresztőszelep nélküli csapteleppel 2 db falikoronggal, 2 db MOFÉM sarokszeleppel, nyomó összekötőcsővel, 1 db MOFÉM leeresztőszelepes bűzelzáróval, felszerelve, V&amp;B ALFÖLDI-Bázis típusú, bűzelzáró takaróelem és mosdóláb nélkül, MOFÉM JUNIOR ECO 150-0021-00 sz. egykaros mosdócsapteleppel 56x46 cm fehér 416301</t>
  </si>
  <si>
    <t>K-00-001358</t>
  </si>
  <si>
    <t>Gyermek sormosdó GEBERIT gyártmányú 3Bambini Plus</t>
  </si>
  <si>
    <t>82-251-112-002-24-11501</t>
  </si>
  <si>
    <t>Mosdócsaptelep, sárgarézből, krómozott kivitelben, keramikus vezérlőegységgel, flexibilis bekötőcsövekkel, felszerelve, MOFÉM JUNIOR ECO típusú, fém leeresztő szeleppel 150-0018-00</t>
  </si>
  <si>
    <t>82-252-212-001-24-12701</t>
  </si>
  <si>
    <t>Sarokszelep, sárgarézből, krómozott kivitelben, felszerelve, MOFÉM típusú, 1/2" x 1/2" 163-0002-00</t>
  </si>
  <si>
    <t>82-281-081-050-41-00101</t>
  </si>
  <si>
    <t>Csőszifon műanyagból (PP), visszacsapószelepes mosógép csatlakozóval, függőlegesen állítható összekötőcsővel, gömbcsuklós kimeneti csatlakozóval, 1 1/2"-os menetes csatlakozással, felszerelve, HL100 jelű, ÖNORM B 2511, EN 411 szerint PP DN50 HL100/50</t>
  </si>
  <si>
    <t>82-211-911-114-01-11104</t>
  </si>
  <si>
    <t>Szaniter kerámia mosdó, hideg-melegvízre, műanyag faliékekkel, csavarokkal, 1 db MOFÉM leeresztőszelep nélküli csapteleppel 2 db falikoronggal, 2 db MOFÉM sarokszeleppel, nyomó összekötőcsővel, 1 db MOFÉM leeresztőszelepes bűzelzáróval, felszerelve, V&amp;B ALFÖLDI-Bázis típusú, bűzelzáró takaróelem és mosdóláb nélkül, MOFÉM JUNIOR ECO 150-0021-00 sz. egykaros mosdócsapteleppel 60x44 cm fehér 419671</t>
  </si>
  <si>
    <t>M-82-213-912-121-01-11312</t>
  </si>
  <si>
    <t>Szaniter kerámia gyermek WC csésze, padlóra szerelhető kivitelben a szükséges szerelési tartozékokkal, továbbá 1 db műanyag öblítőtartállyal, 1 db falikoronggal, 1 db MOFÉM sarokszeleppel, 1 db FIL-NOX flexibilis vízbekötőcsővel, 1 db WC ülőkével, felszerelve, V&amp;B ALFÖLDI-Bázis típusú, SANIT 930 sz. műanyag öblítőtartállyal, mélyöblítésű kivitelben alsó kifolyású, fehér 4033 00 01 sz.</t>
  </si>
  <si>
    <t>82-213-912-121-01-11312</t>
  </si>
  <si>
    <t>Szaniter kerámia WC csésze, padlóra szerelhető kivitelben a szükséges szerelési tartozékokkal, továbbá 1 db műanyag öblítőtartállyal, 1 db falikoronggal, 1 db MOFÉM sarokszeleppel, 1 db FIL-NOX flexibilis vízbekötőcsővel, 1 db WC ülőkével, felszerelve, V&amp;B ALFÖLDI-Bázis típusú, SANIT 930 sz. műanyag öblítőtartállyal, mélyöblítésű kivitelben alsó kifolyású, fehér 4033 00 01 sz.</t>
  </si>
  <si>
    <t>82-203-121-001-81-81882</t>
  </si>
  <si>
    <t>Fayance vattakiöntő - ágytálmosó, szűrővel, felszerelve 5253 típusú</t>
  </si>
  <si>
    <t>82-202-111-001-01-10511</t>
  </si>
  <si>
    <t>Falikút acéllemezből, kívül-belül fehérre tűzzománcozva, egy vagy két csaplyukkal, felszerelve, rövid hátfal</t>
  </si>
  <si>
    <t>82-251-021-001-24-11552</t>
  </si>
  <si>
    <t>Mosogatócsaptelep, sárgarézből, krómozott kivitelben, keramikus vezérlőegységgel, felszerelve, MOFÉM JUNIOR ECO típusú, forgatható alsó kifolyócsővel 152-0023-00</t>
  </si>
  <si>
    <t>82-217-111-001-02-17111</t>
  </si>
  <si>
    <t>Zuhanytálca acéllemezből, tűzzománcozva, (külön tételben kiírt bűzelzáróval), felszerelve, fehér színű kivitelben, (ár kérése a 0 Ft. anyagköltségű tételeknél) 80x80 cm</t>
  </si>
  <si>
    <t>82-251-711-003-24-11531</t>
  </si>
  <si>
    <t>Zuhanycsaptelep, sárgarézből, krómozott kivitelben, keramikus vezérlőegységgel, felszerelve, MOFÉM JUNIOR ECO típusú, zuhany felszálló csővel 153-0009-31</t>
  </si>
  <si>
    <t>82-281-706-040-41-00253</t>
  </si>
  <si>
    <t>Zuhanytálca szifon műanyagból (PP), gömbcsuklóval állítható kifolyócsővel (PE), 6/4" szeleppel, hajfogóval, dugóval, felszerelve, HL514 jelű, ÖNORM B 2511, EN 329 szerint PP DN40/50x1 1/2" HL514</t>
  </si>
  <si>
    <t>M-82-218-111-051-02-18112</t>
  </si>
  <si>
    <t>Beépíthető gyermek fürdetőkád, (külön tételben kiírt dugóval, gyöngylánccal, kád túl- és lefolyószeleppel, bűzelzáróval), felszerelve, fehér színű kivitelben, (ár kérése a 0 Ft. anyagköltségű tételeknél) 1200x700 mm</t>
  </si>
  <si>
    <t>82-251-811-002-24-11521</t>
  </si>
  <si>
    <t>Kádtöltő csaptelep, sárgarézből, krómozott kivitelben, keramikus vezérlőegységgel, felszerelve, MOFÉM JUNIOR ECO típusú, falitartóval, kézizuhannyal, gégecsővel 151-0012-00</t>
  </si>
  <si>
    <t>82-281-811-040-41-00203</t>
  </si>
  <si>
    <t>Fürdőkád le- és túlfolyókészlet műanyagból (PP), gömbcsuklós szifonnal, szelepemelővel, krómozott sárgaréz látható részekkel, felszerelve, HL555N jelű, PP DN 40/50 HL555N</t>
  </si>
  <si>
    <t>82-201-922-111-01-10126</t>
  </si>
  <si>
    <t>Háztartási mosogató acéllemezből, kívül belül fehérre zománcozva, gumiperemmel, lánctartóval, gyöngylánccal, műanyag dugóval, leeresztőszeleppel, bűzelzáróval, 1 db MOFÉM fali mosogatócsapteleppel, 2 db falikoronggal, bútorba szerelve, egymedencés-csepptá., MOFÉM JUNIOR ECO 152-0023-00 sz. egykaros csapteleppel szögletes kivitel</t>
  </si>
  <si>
    <t>82-201-922-111-01-10134</t>
  </si>
  <si>
    <t>Háztartási mosogató acéllemezből, kívül belül fehérre zománcozva, gumiperemmel, lánctartóval, gyöngylánccal, műanyag dugóval, leeresztőszeleppel, bűzelzáróval, 1 db MOFÉM fali mosogatócsapteleppel, 2 db falikoronggal, bútorba szerelve, kétmedencés, MOFÉM JUNIOR ECO 152-0023-00 sz. egykaros csapteleppel szögletes kivitel</t>
  </si>
  <si>
    <t>82-821-111-055-11-15112</t>
  </si>
  <si>
    <t>Egy medencés mosogató, szálcsiszolt rozsdamentes acélból (1,4301), lefolyószeleppel, dugóval, túlfolyóval és bűzelzáróval, elhelyezve és felszerelve, AGRIKON ALFA gyártmányú, lábszerkezettel VM 0505-1 j. 50x50x30 cm</t>
  </si>
  <si>
    <t>82-821-112-055-11-15122</t>
  </si>
  <si>
    <t>Két medencés mosogató, szálcsiszolt rozsdamentes acélból (1,4301), lefolyószeleppel, dugóval, túlfolyóval és bűzelzáróval, elhelyezve és felszerelve, AGRIKON ALFA gyártmányú, lábszerkezettel VM 0505-2 j. 2x50x50x30 cm</t>
  </si>
  <si>
    <t>82-241-111-201-55-51201</t>
  </si>
  <si>
    <t>Porcelán mosdó mozgáskorlátozottak részére, rögzítőelemmel, de csaptelep, leeresztő bűzelzáró nélkül, felszerelve TH 400-I típ. könyökpihentetővel</t>
  </si>
  <si>
    <t>82-251-111-001-55-11115</t>
  </si>
  <si>
    <t>Mosdócsaptelep mozgáskorlátozottak részére, hosszú (orvosi karral), hosszú lengő kifolyóval, felszerelve, álló kivitelben LK5125CRI típ.</t>
  </si>
  <si>
    <t>82-281-081-040-41-00102</t>
  </si>
  <si>
    <t>Csőszifon műanyagból (PP), függőlegesen állítható összekötőcsővel, gömbcsuklós kimeneti csatlakozóval, 1 1/2"-os menetes csatlakozással, felszerelve, HL100G jelű, ÖNORM B 2511, EN 411 szerint PP DN40 HL100G/40</t>
  </si>
  <si>
    <t>82-213-112-211-55-53211</t>
  </si>
  <si>
    <t>Porcelán WC csésze mozgáskorlátozottak részére, padlón álló kivitelben, felszerelve, vízöblítés nélkül TH 420-A típ. ülőkével és tetővel</t>
  </si>
  <si>
    <t>82-215-231-011-55-55111</t>
  </si>
  <si>
    <t>WC öblítőtartály műanyagból, mozgáskorlátozottak részére, vízbekötéssel, felszerelve, falon kívül szerelve V842901 típ.</t>
  </si>
  <si>
    <t>82-215-000-001-55-55191</t>
  </si>
  <si>
    <t>Tartozékelemek WC tartályhoz, (szerelési díj tartályszerelésnél térül) V815301 típ. öblítőcső</t>
  </si>
  <si>
    <t>82-215-000-011-55-55191</t>
  </si>
  <si>
    <t>Tartozékelemek WC tartályhoz, (szerelési díj tartályszerelésnél térül) V802401 típ. nyomógomb</t>
  </si>
  <si>
    <t>82-215-000-012-55-55191</t>
  </si>
  <si>
    <t>Tartozékelemek WC tartályhoz, (szerelési díj tartályszerelésnél térül) V816001 típ. illesztőgumi</t>
  </si>
  <si>
    <t>82-219-202-001-55-59201</t>
  </si>
  <si>
    <t>Dönthető falitükör mozgáskorlátozottak részére, felszerelve 350-1 típ.</t>
  </si>
  <si>
    <t>82-241-202-205-55-59921</t>
  </si>
  <si>
    <t>Vízszintes kapaszkodó mozgáskorlátozottak részére, felszerelve, szinterezett acélból, THM- 90L típ. 900 mm-es</t>
  </si>
  <si>
    <t>82-241-202-102-55-59926</t>
  </si>
  <si>
    <t>Hajlított kapaszkodó mozgáskorlátozottak részére, felszerelve, krómozott sárgarézből MEDAC0957C típ. szappantartóval</t>
  </si>
  <si>
    <t>82-241-202-103-55-59931</t>
  </si>
  <si>
    <t>Felhajtható kapaszkodó mozgáskorlátozottak részére, felszerelve, színterezett acélból, fehér színű TH 840L típ. 840 mm-es, papírtartóval</t>
  </si>
  <si>
    <t>82-219-101-005-01-11901</t>
  </si>
  <si>
    <t>Szaniter kerámia piperetárgy, műanyag faliékekkel, csavarokkal, felszerelve, V&amp;B ALFÖLDI-Bázis típusú, piperepolc 50x14 cm fehér 46790001</t>
  </si>
  <si>
    <t>82-219-101-006-01-11902</t>
  </si>
  <si>
    <t>Szaniter kerámia piperetárgy, műanyag faliékekkel, csavarokkal, felszerelve, V&amp;B ALFÖLDI-Bázis típusú, piperepolc 60x14 cm fehér 46810001</t>
  </si>
  <si>
    <t>82-219-101-001-01-11921</t>
  </si>
  <si>
    <t>Szaniter kerámia piperetárgy, műanyag faliékekkel, csavarokkal, felszerelve, V&amp;B ALFÖLDI-Bázis típusú, szappantartó fehér 46500001</t>
  </si>
  <si>
    <t>82-219-101-001-01-11931</t>
  </si>
  <si>
    <t>Szaniter kerámia piperetárgy, műanyag faliékekkel, csavarokkal, felszerelve, V&amp;B ALFÖLDI-Bázis típusú, WC papírtartó fehér 46270001</t>
  </si>
  <si>
    <t>82-219-202-001-51-10111</t>
  </si>
  <si>
    <t>Interfolded hajtogatású kéztörlő adagoló alumíniumból és ABS műanyagból, kulccsal nyitható kivitelben, padlótól 120 cm magasságra falra felszerelve, TORK típusú, 400 lap befogadására alkalmas 48,5x27,6x11,0 cm-es 451000</t>
  </si>
  <si>
    <t>82-219-201-001-51-10131</t>
  </si>
  <si>
    <t>Toalettpapír adagoló ABS és MABS műanyagból, tartaléktekercs funkcióval, kulccsal és anélkül is nyitható, padlótól 70 cm magasságra falra felszerelve, TORK Elevation Jumbo típusú, 26 cm átm. toalettpapírokhoz 36,0x43,7x13,3 cm-es, fehér 554000</t>
  </si>
  <si>
    <t>82-219-201-001-51-10201</t>
  </si>
  <si>
    <t>Folyékonyszappan adagoló alumíniumból és ABS műanyagból, 1 literes TORK folyékonyszappan adagolásához, kulccsal nyitható kivitelben, mosdó vagy pult fölé 20 cm magasságra falra felszerelve, TORK típusú, 29,7x10,5x10,2 cm-es 452000</t>
  </si>
  <si>
    <t>82-219-202-001-51-10621</t>
  </si>
  <si>
    <t>Hulladékgyűjtő ABS műanyagból, 20 literes űrtartalommal, fedő nélkül, falra felszerelve (padlótól 35 cm-re), TORK típusú, 43,0x32,2x20,5 cm-es, fehér 226100</t>
  </si>
  <si>
    <t>82-219-201-011-22-19107</t>
  </si>
  <si>
    <t>Kozmetikai talpas falitükör, műanyag faliékekkel, csavarokkal, felszerelve, MERKAPT Granada típusú, GMI 431440 szögletes talppal, krómozott</t>
  </si>
  <si>
    <t>82-219-000-011-22-19391</t>
  </si>
  <si>
    <t>WC kefetartó, elhelyezve, MERKAPT Granada Lonio típusú, GLO 538310</t>
  </si>
  <si>
    <t>K-00-001126</t>
  </si>
  <si>
    <t>Rákötés meglévő vízóra aknára Rákötés meglévő vízóra aknára</t>
  </si>
  <si>
    <t>K-00-001323</t>
  </si>
  <si>
    <t>Rákötés meglévő szennyvíz aknára Rákötés meglévő szennyvíz aknára</t>
  </si>
  <si>
    <t>33-630-021-500-25-52010</t>
  </si>
  <si>
    <t>Horonyvésés helyreállítással, téglafalban 25 cm2 keresztmetszetig</t>
  </si>
  <si>
    <t>21-315-002-000-00-00000</t>
  </si>
  <si>
    <t>Munkaárok földkiemelése közművesített területen, kézi erővel, bármely konzisztenciájú, I-IV osztályú talajban, a kitermelt föld depóniába vagy járműre rakásával, dúcolás nélkül, 2,0 m2 szelvényig III. osztályú talajban</t>
  </si>
  <si>
    <t>21-319-001-000-00-00000</t>
  </si>
  <si>
    <t>Földvisszatöltés munkagödörbe, vagy munkaárokba, tömörítés nélkül, réteges elterítéssel, I-IV osztályú talajban, kézi erővel, az anyag súlypontja karoláson belül, a vezeték felett és mellett 50 cm vastagságig</t>
  </si>
  <si>
    <t>21-319-002-000-00-00000</t>
  </si>
  <si>
    <t>Földvisszatöltés munkagödörbe, vagy munkaárokba, tömörítés nélkül, réteges elterítéssel, I-IV osztályú talajban, kézi erővel, az anyag súlypontja karoláson belül, a vezetéket környező 50 cm-en túli szelvényrészben</t>
  </si>
  <si>
    <t>21-810-005-000-00-00000</t>
  </si>
  <si>
    <t>Tömörítés bármely tömörítési osztályban, gépi erővel, kis felületen 90% tömörségi fokra</t>
  </si>
  <si>
    <t>82-999-111-001-00-00000</t>
  </si>
  <si>
    <t xml:space="preserve">Víz, - csatornaszerelési munkák próbái, vízvezetéki lefolyórendszer tömörségi próbája </t>
  </si>
  <si>
    <t>82-999-111-002-00-00000</t>
  </si>
  <si>
    <t xml:space="preserve">Víz, - csatornaszerelési munkák próbái, vízvezetéki nyomórendszer nyomáspróbája </t>
  </si>
  <si>
    <t>82-999-111-003-00-00000</t>
  </si>
  <si>
    <t xml:space="preserve">Víz, - csatornaszerelési munkák próbái, hatósági nyomáspróba </t>
  </si>
  <si>
    <t>82-999-111-004-00-00000</t>
  </si>
  <si>
    <t xml:space="preserve">Víz, - csatornaszerelési munkák próbái, vezetékrendszer fertőtlenítése </t>
  </si>
  <si>
    <t>82-999-121-001-00-00000</t>
  </si>
  <si>
    <t xml:space="preserve">Víz, - csatornaszerelési munkák átadás-átvételi eljárásával kapcsolatos költségek átadási dokumentáció készítés </t>
  </si>
  <si>
    <t>82-999-121-002-00-00000</t>
  </si>
  <si>
    <t xml:space="preserve">Víz, - csatornaszerelési munkák átadás-átvételi eljárásával kapcsolatos költségek átadási eljárás lefolytatása </t>
  </si>
  <si>
    <t>82-999-121-003-00-00000</t>
  </si>
  <si>
    <t xml:space="preserve">Víz, - csatornaszerelési munkák átadás-átvételi eljárásával kapcsolatos költségek kezelési utasítás készítés </t>
  </si>
  <si>
    <t>82-999-121-004-00-00000</t>
  </si>
  <si>
    <t xml:space="preserve">Víz, - csatornaszerelési munkák átadás-átvételi eljárásával kapcsolatos költségek kezelésre vonatkozó kioktatás </t>
  </si>
  <si>
    <t>Fűtés szerelés</t>
  </si>
  <si>
    <t>81-411-103-003-01-11101</t>
  </si>
  <si>
    <t>Varratnélküli fekete acélcsőből készült fűtési vezeték, csőhajlításokkal, csőhüvelyekkel, hegesztett kötésekkel, szakaszos nyomáspróbával. Anyagminőség: MSZ EN 10255: 2005 St. 37,0 (MSZ 120-2: 1982 A37), szabadon szerelve, csőbilincsekkel, felületvédelem nélkül 3/4"</t>
  </si>
  <si>
    <t>81-411-106-006-01-11101</t>
  </si>
  <si>
    <t>Varratnélküli fekete acélcsőből készült fűtési vezeték, csőhajlításokkal, csőhüvelyekkel, hegesztett kötésekkel, szakaszos nyomáspróbával. Anyagminőség: MSZ EN 10255: 2005 St. 37,0 (MSZ 120-2: 1982 A37), szabadon szerelve, csőbilincsekkel, felületvédelem nélkül 1 1/2"</t>
  </si>
  <si>
    <t>47-424-002-001-05-12150</t>
  </si>
  <si>
    <t>Alapmázolás a felület megtisztításával, portalanításával, cső és regisztercső felületén (DN 80-ig), függesztő és tartó szerkezeten, állványzaton, Supralux Koralkyd alapozófestékkel fehér</t>
  </si>
  <si>
    <t>48-830-022-042-71-87030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</si>
  <si>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42 mm átm. csővezetékre</t>
  </si>
  <si>
    <t>M-81-518-104-032-44-48011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</si>
  <si>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15,0 cm-es padlófűtőcső távolsággal TL-TK 4 cm vtg. szigeteléssel</t>
  </si>
  <si>
    <t>M-81-518-105-032-44-48011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</si>
  <si>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20,0 cm-es padlófűtőcső távolsággal TL-TK 4 cm vtg. szigeteléssel</t>
  </si>
  <si>
    <t>M-81-518-107-032-44-48011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</si>
  <si>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25,0 cm-es padlófűtőcső távolsággal TL-TK 4 cm vtg. szigeteléssel</t>
  </si>
  <si>
    <t>82-561-101-011-75-78151</t>
  </si>
  <si>
    <t>Előregyártott osztó vagy gyűjtő, acélcsőből, mélydomború edényfenékkel, előre beépített támaszokra helyezve, felszerelve. Anyagminőség: MSZ EN 10216-1/P235TR2 (MSZ 29: 1986 A 37), 57 x 2,9 mm-es acélcsőből 0,7 m hosszban</t>
  </si>
  <si>
    <t>82-561-204-004-75-78171</t>
  </si>
  <si>
    <t>Előregyártott elágazócsonk, osztóra felhegesztve. Anyagminőség: MSZ EN 10255: 2005. St. 37,0 (MSZ 120-2: 1982 A37), sima véggel 1"</t>
  </si>
  <si>
    <t>82-561-206-006-75-78171</t>
  </si>
  <si>
    <t>Előregyártott elágazócsonk, osztóra felhegesztve. Anyagminőség: MSZ EN 10255: 2005. St. 37,0 (MSZ 120-2: 1982 A37), sima véggel 1 1/2"</t>
  </si>
  <si>
    <t>82-461-101-012-77-11101</t>
  </si>
  <si>
    <t>Változó nyomású zárt tágulási tartály fűtési és hűtési rendszerek számára, nem cserélhető membránnal, maximális hőmérséklet a membránon 70°C, 1,5 bar légoldali előfeszítéssel, piros színben, gyári tartozékkal, felszerelve, REFLEX "N" típusú, 3 bar/120°C N 12 j. 12 literes RX 7203300</t>
  </si>
  <si>
    <t>82-461-102-025-77-11101</t>
  </si>
  <si>
    <t>Változó nyomású zárt tágulási tartály fűtési és hűtési rendszerek számára, nem cserélhető membránnal, maximális hőmérséklet a membránon 70°C, 1,5 bar légoldali előfeszítéssel, piros színben, gyári tartozékkal, felszerelve, REFLEX "N" típusú, 3 bar/120°C N 25 j. 25 literes RX 7206300</t>
  </si>
  <si>
    <t>82-552-111-010-81-81201</t>
  </si>
  <si>
    <t>Feszmérő alumínium házban, fém burkolattal, a maximális üzemnyomást jelző mutatóval, 1/2"-os alsó csatlakozással, felszerelve, 0- 4 bar mérési határok között DN 100</t>
  </si>
  <si>
    <t>82-121-206-006-34-37112</t>
  </si>
  <si>
    <t>Golyóscsap, teljes átömlésű, sárgarézből, nikkelezett kivitelben, felszerelve, EFFEBI-Aster típusú, PN 40, 100°C-ig, 0801 kézikarral, egyenes kivitelben, belső-belső menetes 1 1/2"</t>
  </si>
  <si>
    <t>82-121-226-006-78-11301</t>
  </si>
  <si>
    <t>Iszapleválasztó Pall gyűrűs működéssel, leeresztőcsappal, fűtő- és hűtőrendszerekhez, max. 120°C-ig és 10 bar nyomásig, felszerelve és rendszerbe bekötve, FLAMCO Clean típusú, (ár kérésre a 0 Ft anyagköltségű tételeknél) menetes kivitelben 1 1/2" FL 28043</t>
  </si>
  <si>
    <t>82-121-203-032-42-36143</t>
  </si>
  <si>
    <t>Biztonsági szelep sárgarézből, felszerelve 3/4" 2,50 bar 27020</t>
  </si>
  <si>
    <t>82-552-111-031-42-81113</t>
  </si>
  <si>
    <t>Hő- és nyomásmérő, felszerelve, BUDERUS 03,32 típusú, hátsó csatlakozású átm. 80 mm 120° 03,32,004</t>
  </si>
  <si>
    <t>K-00-001337</t>
  </si>
  <si>
    <t>Hidraulikus váltó szigeteléssel FixTrend gyártmányú FixTrend Tech 4,1 m3/h</t>
  </si>
  <si>
    <t>82-121-423-003-26-12321</t>
  </si>
  <si>
    <t>Háromjáratú keverőcsap szürkeöntvény szeleptesttel, menetes csatlakozással, felszerelve, HONEYWELL V 5431 (DR) típusú, PN 6 A1033 j. 3/4" (kvs 6,3 m3/ó)</t>
  </si>
  <si>
    <t>82-662-311-001-26-12323</t>
  </si>
  <si>
    <t>Állítómotor V 5431 típusú keverőcsapokhoz, felszerelve, (de az elektromos bekötés nélkül), HONEYWELL gyártmányú, DN 15-32 csapokhoz</t>
  </si>
  <si>
    <t>82-712-104-012-01-12113</t>
  </si>
  <si>
    <t>Nedvestengelyű, elektronikusan szabályzott, fűtési keringtető szivattyú, menetes kivitelben, hollandis kötéskészlettel szerelve, (de a külön tételben kiírt csavarzat anyagára nélkül), elektromotorral összeépítve, fűtési csővezetékbe beépítve, GRUNDFOS ALPHA típusú, szürkeöntvény házzal, 1x230 V tápfeszültségre ALPHA2 25- 40 1"</t>
  </si>
  <si>
    <t>82-712-104-014-01-12113</t>
  </si>
  <si>
    <t>Nedvestengelyű, elektronikusan szabályzott, fűtési keringtető szivattyú, menetes kivitelben, hollandis kötéskészlettel szerelve, (de a külön tételben kiírt csavarzat anyagára nélkül), elektromotorral összeépítve, fűtési csővezetékbe beépítve, GRUNDFOS ALPHA típusú, szürkeöntvény házzal, 1x230 V tápfeszültségre ALPHA2 25- 60 1"</t>
  </si>
  <si>
    <t>M-82-712-104-012-01-11113</t>
  </si>
  <si>
    <t>Nedvestengelyű, elektronikusan szabályzott, fűtési keringtető szivattyú, menetes kivitelben, hollandis kötéskészlettel szerelve, (de a külön tételben kiírt csavarzat anyagára nélkül), elektromotorral összeépítve, fűtési csővezetékbe beépítve, GRUNDFOS MAGNA típusú, PN 10, szürkeöntvény házzal, 1x230 V tápfeszültségre MAGNA1 25- 40 1"</t>
  </si>
  <si>
    <t>M-82-382-141-001-27-52106</t>
  </si>
  <si>
    <t>Kommunikációs modul kondenzációs készülékekhez, felszerelve, (de az elektromos bekötés nélkül), BAXI gyártmányú AVS 75.391</t>
  </si>
  <si>
    <t>84-451-202-050-04-11702</t>
  </si>
  <si>
    <t>Multienergiás fűtésű solar melegvíztároló, elsősorban napkollektorról és/vagy bármilyen kazánnal történő felfűtése, magnézium aktív anóddal, váltóérintkezős hőfokszabályozóval, zománcozott belső tartállyal, fehér porlakk bevonatú acéllemez köpennyel, felszerelve és bekötve, (de az elektromos bekötés nélkül) HAJDU STA típusú, álló, hengeres kivitelben, beépített alsó hőcserélővel STA 500 C tip. 500 literes</t>
  </si>
  <si>
    <t>82-661-308-008-21-31814</t>
  </si>
  <si>
    <t>Fűtési osztó-gyűjtő egység szekrénybe helyezve, de a szekrény ára nélkül, WAVIN Future K1 típusú, szelepelt kivitelben, átfolyásmérővel 8 körös FPPA08</t>
  </si>
  <si>
    <t>82-661-411-003-21-31822</t>
  </si>
  <si>
    <t>Osztó-gyűjtő szekrény acéllemezből, felszerelve, WAVIN típusú, falon kívüli 585x550 mm FPTSZ022</t>
  </si>
  <si>
    <t>82-612-111-040-19-11104</t>
  </si>
  <si>
    <t>Kompakt acéllemez lapradiátor, a szerelési helyre széthordva, (külön tételben kiírt szerelési tartozékokkal) összeállítva, felszerelve és bekötve, festés miatti le- és visszaszereléssel, VOGEL and NOOT VONOVA 10 típusú, egysoros kivitelben, 90/70/20°C, RAL 9016 szerinti törtfehér színben, 600 mm építési magassággal 400 mm hosszúsággal, ht: 317 Watt</t>
  </si>
  <si>
    <t>82-612-111-040-19-11114</t>
  </si>
  <si>
    <t>Kompakt acéllemez lapradiátor, a szerelési helyre széthordva, (külön tételben kiírt szerelési tartozékokkal) összeállítva, felszerelve és bekötve, festés miatti le- és visszaszereléssel, VOGEL and NOOT VONOVA 11K típusú, egysoros, konvektorlemezes kivitelben, 90/70/20°C, RAL 9016 szerinti törtfehér színben, 600 mm építési magassággal 400 mm hosszúsággal, ht: 478 Watt</t>
  </si>
  <si>
    <t>82-612-111-052-19-11114</t>
  </si>
  <si>
    <t>Kompakt acéllemez lapradiátor, a szerelési helyre széthordva, (külön tételben kiírt szerelési tartozékokkal) összeállítva, felszerelve és bekötve, festés miatti le- és visszaszereléssel, VOGEL and NOOT VONOVA 11K típusú, egysoros, konvektorlemezes kivitelben, 90/70/20°C, RAL 9016 szerinti törtfehér színben, 600 mm építési magassággal 520 mm hosszúsággal, ht: 621 Watt</t>
  </si>
  <si>
    <t>82-612-111-040-19-11124</t>
  </si>
  <si>
    <t>Kompakt acéllemez lapradiátor, a szerelési helyre széthordva, (külön tételben kiírt szerelési tartozékokkal) összeállítva, felszerelve és bekötve, festés miatti le- és visszaszereléssel, VOGEL and NOOT VONOVA 21K-S típusú, kétsoros, 1 konvektorlemezes kivitelben, 90/70/20°C, RAL 9016 szerinti törtfehér színben, 600 mm építési magassággal 400 mm hosszúsággal, ht: 689 Watt</t>
  </si>
  <si>
    <t>82-612-121-040-19-11134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</si>
  <si>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400 mm hosszúsággal, ht: 875 Watt</t>
  </si>
  <si>
    <t>82-612-121-060-19-11134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</si>
  <si>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600 mm hosszúsággal, ht: 1313 Watt</t>
  </si>
  <si>
    <t>82-612-121-080-19-11134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</si>
  <si>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800 mm hosszúsággal, ht: 1751 Watt</t>
  </si>
  <si>
    <t>82-612-121-092-19-11134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</si>
  <si>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920 mm hosszúsággal, ht: 2013 Watt</t>
  </si>
  <si>
    <t>82-612-121-100-19-11134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</si>
  <si>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1000 mm hosszúsággal, ht: 2188 Watt</t>
  </si>
  <si>
    <t>82-612-121-120-19-11134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</si>
  <si>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1200 mm hosszúsággal, ht: 2626 Watt</t>
  </si>
  <si>
    <t>82-612-121-160-19-11134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</si>
  <si>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1600 mm hosszúsággal, ht: 3501 Watt</t>
  </si>
  <si>
    <t>82-612-121-100-19-11135</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</si>
  <si>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900 mm építési magassággal 1000 mm hosszúsággal, ht: 2931 Watt</t>
  </si>
  <si>
    <t>82-612-000-600-19-91101</t>
  </si>
  <si>
    <t>Konzol készlet, mely a fűtőtestet az alsó és felső füleinél fogva a faltól 24 mm távolságra rögzíti, zajvédő betéttel, kiemelés és elcsúszás elleni biztosítással, a szükséges műanyag dübellel, csavarokkal, alátétekkel, felszerelve, (a felszerelési időt a radiátorok szerelési ideje tartalmazza), VOGEL and VONOMAT típusú, 2 db-os szett, 1600 mm radiátor hosszúságig 600 mm építési magasság esetén</t>
  </si>
  <si>
    <t>82-612-000-900-19-91101</t>
  </si>
  <si>
    <t>Konzol készlet, mely a fűtőtestet az alsó és felső füleinél fogva a faltól 24 mm távolságra rögzíti, zajvédő betéttel, kiemelés és elcsúszás elleni biztosítással, a szükséges műanyag dübellel, csavarokkal, alátétekkel, felszerelve, (a felszerelési időt a radiátorok szerelési ideje tartalmazza), VOGEL and VONOMAT típusú, 2 db-os szett, 1600 mm radiátor hosszúságig 900 mm építési magasság esetén</t>
  </si>
  <si>
    <t>82-651-102-002-21-51212</t>
  </si>
  <si>
    <t>Fűtőtestszelep Ms 58 sárgarézből, nikkelezett kivitelben, felszerelve, DANFOSS RA- N típusú, kézi előbeállítási lehetőség 14 fokozatban, kvs tartomány: 0,04-1,40 m3/h, sarok kivitelben 1/2" 013G0013</t>
  </si>
  <si>
    <t>82-652-211-011-21-51011</t>
  </si>
  <si>
    <t>Termosztatikus érzékelőfej, felszerelése fűtőtestszelepre és előzetes beállítása, DANFOSS RA típusú, gőz töltetű, korlátozható vagy rögzítető beállítású, fagyvédelemmel, beépített lopás elleni védelemmel, beépített érzékelővel, KLAPP csatlakozás RA-2980 5-26°C 013G2980</t>
  </si>
  <si>
    <t>82-656-102-002-21-51612</t>
  </si>
  <si>
    <t>Fűtőtestcsavarzat sárgarézből, nikkelezett kivitelben, visszatérővezetékbe felszerelve, DANFOSS RLV típusú, beszabályozási, elzárási, töltési-ürítési funkcióval, sarok kivitelben 1/2" 003L0143</t>
  </si>
  <si>
    <t>82-999-211-001-00-00000</t>
  </si>
  <si>
    <t xml:space="preserve">Fűtésszerelési munkák próbái, fűtési vezetékrendszer nyomáspróbája </t>
  </si>
  <si>
    <t>82-999-211-002-00-00000</t>
  </si>
  <si>
    <t xml:space="preserve">Fűtésszerelési munkák próbái, hatósági nyomáspróba </t>
  </si>
  <si>
    <t>82-999-223-003-00-00000</t>
  </si>
  <si>
    <t>Fűtésszerelési munkák próbái, próbafűtés, radiátorok beszabályozása 45,441- 69,780 W telj. -ig</t>
  </si>
  <si>
    <t>82-999-233-003-00-00000</t>
  </si>
  <si>
    <t>Fűtésszerelési munkák próbái, kazánok, illetve hőközpont beüzemelése 45,441- 69,780 W telj. -ig</t>
  </si>
  <si>
    <t>82-999-241-001-00-00000</t>
  </si>
  <si>
    <t xml:space="preserve">Fűtésszerelési munkák átadás-átvételi eljárásával kapcsolatos költségek, átadási dokumentáció készítés </t>
  </si>
  <si>
    <t>82-999-241-002-00-00000</t>
  </si>
  <si>
    <t xml:space="preserve">Fűtésszerelési munkák átadás-átvételi eljárásával kapcsolatos költségek, átadási eljárás lefolytatása </t>
  </si>
  <si>
    <t>82-999-241-003-00-00000</t>
  </si>
  <si>
    <t xml:space="preserve">Fűtésszerelési munkák átadás-átvételi eljárásával kapcsolatos költségek, kezelési utasítás készítése </t>
  </si>
  <si>
    <t>82-999-241-004-00-00000</t>
  </si>
  <si>
    <t xml:space="preserve">Fűtésszerelési munkák átadás-átvételi eljárásával kapcsolatos költségek, kezelésre vonatkozó kioktatás </t>
  </si>
  <si>
    <t>Hűtés szerelés</t>
  </si>
  <si>
    <t>M-83-669-101-006-21-11024</t>
  </si>
  <si>
    <t>Vörösrézcső vezeték hűtés és klímatechnikai célra, forrasztásos csőkötésekkel, szakaszos nyomáspróbával, szabadon, horonyba vagy padlócsatornába szerelve, (a szerelőkőműves munkák külön tételben történő elszámolásával), csőidomokkal és tartókkal, FRIGOTEC típusú, tisztított kivitelben, lezárt csővégekkel, EN 12735-1 szerint, CU-DHP anyagminőségű, lágy kivitelben, 9 mm-es szigeteléssel átm. 6,0 x 1,0 mm</t>
  </si>
  <si>
    <t>M-83-669-101-010-21-11024</t>
  </si>
  <si>
    <t>Vörösrézcső vezeték hűtés és klímatechnikai célra, forrasztásos csőkötésekkel, szakaszos nyomáspróbával, szabadon, horonyba vagy padlócsatornába szerelve, (a szerelőkőműves munkák külön tételben történő elszámolásával), csőidomokkal és tartókkal, FRIGOTEC típusú, tisztított kivitelben, lezárt csővégekkel, EN 12735-1 szerint, CU-DHP anyagminőségű, lágy kivitelben, 9 mm-es szigeteléssel átm. 10,0 x 1,0 mm</t>
  </si>
  <si>
    <t>M-83-611-112-009-56-11114</t>
  </si>
  <si>
    <t>Split légkondícionáló berendezés, beltéri és kültéri egységgel, gyári tartozékokkal, faláttöréssel és helyreállítással, R410A freon gázzal való feltöltéssel, felszerelve. (a rézcső szerelés, elektromos bekötés és beszabályozás költsége nélkül), oldalfali készülék egy beltéri és egy kültéri egységgel, GREE Lomo PLusz típusú, hőszivattyús GWH09QB/K6DND6I 2,60/ 2,80 kW</t>
  </si>
  <si>
    <t>M-83-611-002-030-56-31012</t>
  </si>
  <si>
    <t>Multi split légkondícionáló berendezés gyári tartozékokkal, faláttöréssel és helyreállítással, R410A gázzal való feltöltéssel, felszerelve, (a rézcső szerelés, elektromos bekötés és beszabályozás költsége nélkül), GREE gyártmányú, kültéri készülék, hőszivattyús GWHD(36) 10,5/ 12 kW</t>
  </si>
  <si>
    <t>M-83-611-012-009-56-31114</t>
  </si>
  <si>
    <t>Multi split légkondícionáló berendezés gyári tartozékokkal, faláttöréssel és helyreállítással, R410A gázzal való feltöltéssel, felszerelve, (a rézcső szerelés, elektromos bekötés és beszabályozás költsége nélkül), GREE Comfort X típusú, beltéri, oldalfali készülék, hőszivattyús GWH09ACC 2,70/ 3,0 kW</t>
  </si>
  <si>
    <t>M-83-611-012-012-56-31114</t>
  </si>
  <si>
    <t>Multi split légkondícionáló berendezés gyári tartozékokkal, faláttöréssel és helyreállítással, R410A gázzal való feltöltéssel, felszerelve, (a rézcső szerelés, elektromos bekötés és beszabályozás költsége nélkül), GREE Comfort X típusú, beltéri, oldalfali készülék, hőszivattyús GWH12ACC 3,50/ 3,70 kW</t>
  </si>
  <si>
    <t>83-811-011-002-01-21101</t>
  </si>
  <si>
    <t>Fix kivitelű csőtartó szerkezetek, felszerelve 1,01 - 2,00 kg/db súlyig</t>
  </si>
  <si>
    <t>M-82-999-211-001-00-00000</t>
  </si>
  <si>
    <t xml:space="preserve">Hűtésszerelési munkák próbái, hűtési vezetékrendszer nitrogénes nyomáspróbája </t>
  </si>
  <si>
    <t>M-82-999-211-002-00-00000</t>
  </si>
  <si>
    <t xml:space="preserve">Hűtésszerelési munkák próbái, gázrátöltés </t>
  </si>
  <si>
    <t>M-82-999-221-001-00-00000</t>
  </si>
  <si>
    <t>Hűtésszerelési munkák próbái, próbahűtés, klímák beszabályozása - 23,260 W telj. -ig</t>
  </si>
  <si>
    <t>M-82-999-241-001-00-00000</t>
  </si>
  <si>
    <t xml:space="preserve">Hűtésszerelési munkák átadás-átvételi eljárásával kapcsolatos költségek, átadási dokumentáció készítés </t>
  </si>
  <si>
    <t>M-82-999-241-002-00-00000</t>
  </si>
  <si>
    <t xml:space="preserve">Hűtésszerelési munkák átadás-átvételi eljárásával kapcsolatos költségek, átadási eljárás lefolytatása </t>
  </si>
  <si>
    <t>M-82-999-241-003-00-00000</t>
  </si>
  <si>
    <t xml:space="preserve">Hűtésszerelési munkák átadás-átvételi eljárásával kapcsolatos költségek, kezelési utasítás készítése </t>
  </si>
  <si>
    <t>M-82-999-241-004-00-00000</t>
  </si>
  <si>
    <t xml:space="preserve">Hűtésszerelési munkák átadás-átvételi eljárásával kapcsolatos költségek, kezelésre vonatkozó kioktatás </t>
  </si>
  <si>
    <t>Szellőzés szerelés</t>
  </si>
  <si>
    <t>M-83-112-002-012-01-22011</t>
  </si>
  <si>
    <t>Hajlékony lemezcső, külön tételben kiírt tartószerkezetre szerelve, SIG Air Handling Hungary Aluflex típusú, alumíniumlemezből NA 125</t>
  </si>
  <si>
    <t>M-83-111-002-012-01-11002</t>
  </si>
  <si>
    <t>Spirálkorcolt könnyű, merev lemezcsővezeték, horganyzott acélszalagból, külön tételben kiírt tartószerkezetre szerelve, SIG Air Handling Hungary SD típusú,  NA 125</t>
  </si>
  <si>
    <t>M-83-111-002-016-01-11002</t>
  </si>
  <si>
    <t>Spirálkorcolt könnyű, merev lemezcsővezeték, horganyzott acélszalagból, külön tételben kiírt tartószerkezetre szerelve, SIG Air Handling Hungary SD típusú,  NA 160</t>
  </si>
  <si>
    <t>M-83-111-003-020-01-11002</t>
  </si>
  <si>
    <t>Spirálkorcolt könnyű, merev lemezcsővezeték, horganyzott acélszalagból, külön tételben kiírt tartószerkezetre szerelve, SIG Air Handling Hungary SD típusú,  NA 200</t>
  </si>
  <si>
    <t>M-83-113-022-016-01-11221</t>
  </si>
  <si>
    <t>90°-os könyökidom, horganyzott acéllemezből, kötésanyaggal, külön tételben kiírt tartószerkezetre szerelve, SIG Air Handling Hungary BDSG típusú,  NA 160</t>
  </si>
  <si>
    <t>M-83-113-023-020-01-11221</t>
  </si>
  <si>
    <t>90°-os könyökidom, horganyzott acéllemezből, kötésanyaggal, külön tételben kiírt tartószerkezetre szerelve, SIG Air Handling Hungary BDSG típusú,  NA 200</t>
  </si>
  <si>
    <t>M-83-113-023-064-01-11511</t>
  </si>
  <si>
    <t>Koncentrikus szűkítőidom, horganyzott acéllemezből, kötésanyaggal, külön tételben kiírt tartószerkezetre szerelve, SIG Air Handling Hungary RDG típusú,  NA 200/ 160</t>
  </si>
  <si>
    <t>M-83-113-032-012-01-11321</t>
  </si>
  <si>
    <t>Elágazóidom, horganyzott acéllemezből, kötésanyaggal, külön tételben kiírt tartószerkezetre szerelve, SIG Air Handling Hungary TDG típusú, egál kivitelben NA 125</t>
  </si>
  <si>
    <t>M-83-113-032-046-01-11324</t>
  </si>
  <si>
    <t>Elágazóidom, horganyzott acéllemezből, kötésanyaggal, külön tételben kiírt tartószerkezetre szerelve, SIG Air Handling Hungary TDG típusú, ágon-végen szűkített kivitelben NA 160/ 125/ 125</t>
  </si>
  <si>
    <t>Esősapka, horganyzott acéllemezből, kötésanyaggal, felszerelve, SIG Air Handling Hungary CT típusú,  NA 125</t>
  </si>
  <si>
    <t>M-83-144-103-020-01-11811</t>
  </si>
  <si>
    <t>Esősapka, horganyzott acéllemezből, kötésanyaggal, felszerelve, SIG Air Handling Hungary CT típusú,  NA 200</t>
  </si>
  <si>
    <t>M-83-321-112-015-01-12111</t>
  </si>
  <si>
    <t>Hangcsillapító, kör keresztmetszetű, horganyzott acél külön tételben kiírt tartószerkezetre szerelve, SIG Air Handling Hungary SARG típusú,  NA 160 l=1200mm</t>
  </si>
  <si>
    <t>M-83-224-101-012-01-56112</t>
  </si>
  <si>
    <t>Befúvó légszelep, rozsdamentes acél felszerelve, SIG Air Handling Hungary DVI típusú,  DVI-125</t>
  </si>
  <si>
    <t>M-83-224-101-012-01-56111</t>
  </si>
  <si>
    <t>Műanyag légszelep, állandó lev. menny. szabályzóval felszerelve, SIG Air Handling Hungary ALIZE75 típusú,  ALIZE75-125</t>
  </si>
  <si>
    <t>M-83-521-211-001-51-10101</t>
  </si>
  <si>
    <t>Háztartási kisventilátor, fali, IP34, golyóscsapágyas felszerelve, SIG Air Handling Hungary SAF LD típusú, SAF 125 LD</t>
  </si>
  <si>
    <t>M-83-581-111-005-61-11101</t>
  </si>
  <si>
    <t>Hővisszanyerős szellőztető BM kezelőmodullal, 4 fokozatú kapcsolóval, szűrő eltömődés érzékelővel beüzemeléssel WOLF CWL típusú, CWL300 j. 300 m3/h telj.</t>
  </si>
  <si>
    <t>48-830-221-010-71-87810</t>
  </si>
  <si>
    <t>Épületgépészeti és ipari csővezeték, készülék és berendezési tárgy szigetelése szintetikus gumi, szintetikus kaucsuk, polietilén, vagy poliuretán anyagú lemezzel, teljes felületen ragasztással, KAIFLEX ST típusú, szigetelőlemez, sima, anyaga: szintetikus kaucsuk 10 mm vtg.</t>
  </si>
  <si>
    <t>48-830-221-025-71-87810</t>
  </si>
  <si>
    <t>Épületgépészeti és ipari csővezeték, készülék és berendezési tárgy szigetelése szintetikus gumi, szintetikus kaucsuk, polietilén, vagy poliuretán anyagú lemezzel, teljes felületen ragasztással, KAIFLEX ST típusú, szigetelőlemez, sima, anyaga: szintetikus kaucsuk 25 mm vtg.</t>
  </si>
  <si>
    <t>83-991-001-001-00-00000</t>
  </si>
  <si>
    <t xml:space="preserve">Légcsatorna hálózat és tartozékainak üzempróbái és beszabályozása, vezetékrendszer tömörségi vizsgálata </t>
  </si>
  <si>
    <t>83-991-001-002-00-00000</t>
  </si>
  <si>
    <t xml:space="preserve">Légcsatorna hálózat és tartozékainak üzempróbái és beszabályozása, szabályzó szerkezetek beszabályozása </t>
  </si>
  <si>
    <t>83-991-001-003-00-00000</t>
  </si>
  <si>
    <t xml:space="preserve">Légcsatorna hálózat és tartozékainak üzempróbái és beszabályozása, légkezelő központok (klímák) üzempróbái és beszabályozása </t>
  </si>
  <si>
    <t>83-991-001-004-00-00000</t>
  </si>
  <si>
    <t xml:space="preserve">Légcsatorna hálózat és tartozékainak üzempróbái és beszabályozása, a teljes légtechnikai rendszer beszabályozása és próbaüzeme </t>
  </si>
  <si>
    <t>83-991-011-001-00-00000</t>
  </si>
  <si>
    <t xml:space="preserve">Légtechnikai szerelési munkák átadás-átvételi eljárásával kapcsolatos költségek, átadási dokumentáció készítés </t>
  </si>
  <si>
    <t>83-991-011-002-00-00000</t>
  </si>
  <si>
    <t xml:space="preserve">Légtechnikai szerelési munkák átadás-átvételi eljárásával kapcsolatos költségek, átadási eljárás lefolytatása </t>
  </si>
  <si>
    <t>83-991-011-003-00-00000</t>
  </si>
  <si>
    <t xml:space="preserve">Légtechnikai szerelési munkák átadás-átvételi eljárásával kapcsolatos költségek, kezelési utasítás készítés </t>
  </si>
  <si>
    <t>83-991-011-004-00-00000</t>
  </si>
  <si>
    <t xml:space="preserve">Légtechnikai szerelési munkák átadás-átvételi eljárásával kapcsolatos költségek, kezeléssel kapcsolatos kioktatás </t>
  </si>
  <si>
    <t>Megrendelő:</t>
  </si>
  <si>
    <t xml:space="preserve">neve: </t>
  </si>
  <si>
    <t>Füzesgyarmat Város Önkormányzata</t>
  </si>
  <si>
    <t xml:space="preserve">címe: </t>
  </si>
  <si>
    <t>5525 Füzesgyarmat, Szabadság tér 1.</t>
  </si>
  <si>
    <t xml:space="preserve"> </t>
  </si>
  <si>
    <t>Munka megnevezése:</t>
  </si>
  <si>
    <t>Bölcsőde felújítása és bővítése.</t>
  </si>
  <si>
    <t>5525 Füzesgyarmat, Mátyás utca 29. HRSZ.: 1406/4</t>
  </si>
  <si>
    <t>Épületgépészeti munkák.</t>
  </si>
  <si>
    <t>KÖLTSÉGVETÉSI  ÖSSZESÍTŐ</t>
  </si>
  <si>
    <t>készült</t>
  </si>
  <si>
    <t>A KONTROLL Kft. Költségvetés Készítő Rendszerével</t>
  </si>
  <si>
    <t>HunÁr felújítási/kisvállakozói normák alapján,</t>
  </si>
  <si>
    <t>2020. január 1-i árszinten</t>
  </si>
  <si>
    <t>Fejezet címe</t>
  </si>
  <si>
    <t>Anyag</t>
  </si>
  <si>
    <t>Díj</t>
  </si>
  <si>
    <t>Összesítések</t>
  </si>
  <si>
    <t>Alapösszeg összesen:</t>
  </si>
  <si>
    <t>Nettó összesen:</t>
  </si>
  <si>
    <t>ÁFA:</t>
  </si>
  <si>
    <t>Bruttó összesen:</t>
  </si>
  <si>
    <r>
      <rPr>
        <b/>
        <u val="single"/>
        <sz val="14"/>
        <rFont val="Times New Roman"/>
        <family val="1"/>
      </rPr>
      <t>TERVEZŐI KÖLTSÉGBECSLÉS ÖSSZESÍTŐ</t>
    </r>
    <r>
      <rPr>
        <b/>
        <u val="single"/>
        <sz val="12"/>
        <rFont val="Times New Roman"/>
        <family val="1"/>
      </rPr>
      <t xml:space="preserve"> </t>
    </r>
    <r>
      <rPr>
        <sz val="12"/>
        <rFont val="Times New Roman"/>
        <family val="1"/>
      </rPr>
      <t xml:space="preserve">
 </t>
    </r>
  </si>
  <si>
    <t>Füzesgyarmat, Mátyás utca 29. sz. (hrsz.: 1406/4.) alatti bölcsőde bővítés burkolatépítéséhez</t>
  </si>
  <si>
    <t>21. Irtás, föld- és sziklamunka</t>
  </si>
  <si>
    <t>61. Útburkolat alap és makadámburkolat építése</t>
  </si>
  <si>
    <t>62. Kőburkolat készítése</t>
  </si>
  <si>
    <t>63. Bitumenes alap és makadámburkolat készítése</t>
  </si>
  <si>
    <t>64. Betonpálya burkolat készítése</t>
  </si>
  <si>
    <t>68. Útpályatartozékok készítése</t>
  </si>
  <si>
    <t>Egyéb munkák</t>
  </si>
  <si>
    <t>Derecske, 075/2. hrsz.</t>
  </si>
  <si>
    <t>Derecske, 075/3. hrsz.</t>
  </si>
  <si>
    <t>ÖSSZESEN NETTÓ:</t>
  </si>
  <si>
    <t>ÖSSZESEN BRUTTÓ:</t>
  </si>
  <si>
    <t>Debrecen, 2020. augusztus hónap</t>
  </si>
  <si>
    <t xml:space="preserve">                                                                                          Tarcsai László</t>
  </si>
  <si>
    <t xml:space="preserve">                                                                                   okleveles építőmérnök</t>
  </si>
  <si>
    <t xml:space="preserve">                                                                                          KÉ-K-09-0880</t>
  </si>
  <si>
    <t>Füzesgyarmat, Mátyás utca 29. sz. (hrsz.: 1406/4.) alatti bölcsőde bővítés burkolatépítése</t>
  </si>
  <si>
    <t>kulékavics</t>
  </si>
  <si>
    <t>sorszám</t>
  </si>
  <si>
    <t>tételszám</t>
  </si>
  <si>
    <t>tétel megnevezése</t>
  </si>
  <si>
    <t>mennyiségi egység</t>
  </si>
  <si>
    <t>anyag egységár</t>
  </si>
  <si>
    <t>díj egységár</t>
  </si>
  <si>
    <t>anyag összesen</t>
  </si>
  <si>
    <t>díj összesen</t>
  </si>
  <si>
    <t>összesen</t>
  </si>
  <si>
    <t>aszfalt kopó</t>
  </si>
  <si>
    <t>21-007-2.1.1.2.9-0990001</t>
  </si>
  <si>
    <t>Földkitermelés bevágásban vagy anyagnyerő helyen és töltés- vagy depóniakészítés tömörítés nélkül, gépi erővel, 18%-os terephajlásig, I-IV. oszt. talajban, szállítással, 1600,1-3400,0 m között, 3200,1-3400,0 m között Szállító útvonal öntözése FÖLDKITERMELÉS</t>
  </si>
  <si>
    <r>
      <t>m</t>
    </r>
    <r>
      <rPr>
        <vertAlign val="superscript"/>
        <sz val="10"/>
        <rFont val="Arial"/>
        <family val="2"/>
      </rPr>
      <t>3</t>
    </r>
  </si>
  <si>
    <t>aszfalt teljes psz erős</t>
  </si>
  <si>
    <t>Humuszos termőréteg, termőföld leszedése, terítése gépi erővel, 18%-os terephajlásig, bármilyen talajban, szállítással, 1000,1-1200,0 m között</t>
  </si>
  <si>
    <t>betonlap járda</t>
  </si>
  <si>
    <t>Földkitermelés bevágásban vagy anyagnyerő helyen és töltés- vagy depóniakészítés tömörítéssel, gépi erővel, 18%-os terephajlásig, I-IV. oszt. talajban, szállítással, 1600,1-3400,0 m között, 3200,1-3400,0 m között Szállító útvonal öntözése FÖLDFELTÖLTÉS</t>
  </si>
  <si>
    <r>
      <t>m</t>
    </r>
    <r>
      <rPr>
        <vertAlign val="superscript"/>
        <sz val="10"/>
        <rFont val="Arial"/>
        <family val="2"/>
      </rPr>
      <t>2</t>
    </r>
  </si>
  <si>
    <t xml:space="preserve">betonkő út </t>
  </si>
  <si>
    <t>21-008-2.1.3</t>
  </si>
  <si>
    <t>Tömörítés bármely tömörítési osztályban gépi erővel, nagy felületen, tömörségi fok: 95%</t>
  </si>
  <si>
    <t>beton járda</t>
  </si>
  <si>
    <t>betonkő út ráburkolás</t>
  </si>
  <si>
    <t>21-004-7.1</t>
  </si>
  <si>
    <t>Padka és elválasztó sáv készítése, felületrendezés tömörítés nélkül, helyszínről szállított anyagból, gépi erővel, kiegészítő kézi munkával, földanyagból</t>
  </si>
  <si>
    <t>betonkő járda</t>
  </si>
  <si>
    <t>21-004-6.2</t>
  </si>
  <si>
    <t>Padkarendezés gépi erővel, kiegészítő kézi munkával, I-IV. oszt. talajban, vastagság 10,1-20,0 cm között</t>
  </si>
  <si>
    <t>padkarendezés</t>
  </si>
  <si>
    <t>21-004-4.1.2-0120723</t>
  </si>
  <si>
    <t>Talajjavító réteg készítése vonalas létesítményeknél, 3,00 m szélességig vagy építményen belül, osztályozatlan kavicsból Természetes szemmegoszlású kavics, THK  0/32 Q-TT, Ártánd [vagy ezzel műszakilag egyenértékű]</t>
  </si>
  <si>
    <t>nemesített útpadka</t>
  </si>
  <si>
    <t>Tömörítés bármely tömörítési osztályban gépi erővel, nagy felületen, tömörségi fok: 95%, M63 és M22</t>
  </si>
  <si>
    <t>Geotextília terítése, REHAU RAUMAT geotextília PP-ből, fehér, 300 g/m2</t>
  </si>
  <si>
    <t>Geotextília terítése, 500 g/m2, nem szőtt</t>
  </si>
  <si>
    <t>Georács terítése</t>
  </si>
  <si>
    <t>Fák kivágása, gyökérzet eltávolításával, a helyének betemetésével, tömörítéssel, a hulladék elszállításával</t>
  </si>
  <si>
    <t>ÖSSZESEN:</t>
  </si>
  <si>
    <t>Telepen kevert hidraulikus vagy vegyes kötőanyagú stabilizált réteg készítése kraftolással, 2,00 m-nél nagyobb szélességben, CKt-2 vagy CTt-2 jelű keverékből CKt-T2 jelű, cement kötőanyagú homokos kavics [vagy ezzel műszakilag egyenértékű]</t>
  </si>
  <si>
    <t>61-001-1.2</t>
  </si>
  <si>
    <t>Makadám rendszerű útpálya és mechanikai stabilizáció bontása, géppel, hidraulikus bontófejjel</t>
  </si>
  <si>
    <t>61-003-2.1-1710010</t>
  </si>
  <si>
    <t>Mechanikailag stabilizált alapréteg készítése útgyaluval, M56 jelű, 20 cm vastagságban Útépítési zúzottkő, M63 Colas-Északkő, Tarcal [vagy ezzel műszakilag egyenértékű]</t>
  </si>
  <si>
    <t>Mechanikailag stabilizált alapréteg készítése útgyaluval, M22 jelű, 15 cm vastagságban Útépítési zúzottkő, M22 Colas-Északkő, Tarcal [vagy ezzel műszakilag egyenértékű] nemesített útpadka</t>
  </si>
  <si>
    <t>Kulékavics járda készítése</t>
  </si>
  <si>
    <t>62-003-51.2</t>
  </si>
  <si>
    <t>Gyephézagos betonlap burkolat bontása, törmelék elszállításával</t>
  </si>
  <si>
    <t>62-001-1.1</t>
  </si>
  <si>
    <t>Szegélyek bontása bármely anyagból; kiemelt vagy süllyesztett szegélyek, futósorok, betongerendával, törmelék elszállításával</t>
  </si>
  <si>
    <t>Betonkő járdaburkolat bontása útalappal, törmelék elszállításával</t>
  </si>
  <si>
    <t>62-002-1.4.1</t>
  </si>
  <si>
    <t>Kiemelt szegély készítése, alapárok kiemelésével, beton alapgerendával és megtámasztással, hézagolással, előregyártott szegélykőből vagy cölöpökből 100 cm hosszú elemekből</t>
  </si>
  <si>
    <t>62-002-2.3</t>
  </si>
  <si>
    <t>Döntött szegély készítése, alapárok kiemeléssel, beton alapgerendával, hézagolással, előregyártott beton szegélyelemekből</t>
  </si>
  <si>
    <t>Süllyesztett szegély vagy futósor készítése, alapárok kiemeléssel, beton alapgerendával, hézagolással, 40 cm hosszú előregyártott beton szegélyelemekből</t>
  </si>
  <si>
    <t>62-002-21.3</t>
  </si>
  <si>
    <t>Egyéb használatos szegélykövek, útszegélyek készítése, alapárok kiemeléssel, beton alapgerendával és megtámasztással, betonhézagolással, 25 cm hosszú elemekből, K-szegély, SURRANTÓ</t>
  </si>
  <si>
    <t>Egyéb használatos szegélykövek, útszegélyek készítése, alapárok kiemeléssel, beton alapgerendával és megtámasztással, betonhézagolással, 100 cm hosszú elemekből, járdaszegély</t>
  </si>
  <si>
    <t>Betonlap járdaburkolat készítése 40x40x6 cm méretű elemekből</t>
  </si>
  <si>
    <t>Térburkolat készítése rendszerkövekből  6 cm-es vastagsággal, 10x10x6; 10x20x6; 20x20x6 cm-es méretekben, ágyazóhomokkal, hézagkitöltéssel</t>
  </si>
  <si>
    <t xml:space="preserve">Térburkolat készítése rendszerkövekből  8 cm-es vastagsággal, 10x10x8; 10x20x8; 20x20x8 cm-es méretekben, ágyazóhomokkal, hézagkitöltéssel </t>
  </si>
  <si>
    <t>Térburkolat készítése rendszerkövekből  8 cm-es vastagsággal, 10x10x8; 10x20x8; 20x20x8 cm-es méretekben, ágyazóhomokkal, hézagkitöltéssel PARKOLÓHELYEK</t>
  </si>
  <si>
    <t>Térburkolat készítése rendszerkövekből, SEMMELROCK ASTI KOMBI fekete színben ágyazóhomokkal, hézagkitöltéssel</t>
  </si>
  <si>
    <t>Térburkolat készítése rendszerkövekből, SEMMELROCK ASTI KOMBI fehér színben
 ágyazóhomokkal, hézagkitöltéssel</t>
  </si>
  <si>
    <t>Térburkolat készítése rendszerkövekből, SEMMELROCK ASTI NATURA 8cm világosszürke és sötétszürke színben ágyazóhomokkal, hézagkitöltéssel</t>
  </si>
  <si>
    <t>Ágyazó és kiegyenlítő zúzalék tertítése</t>
  </si>
  <si>
    <t>62-003-71.1</t>
  </si>
  <si>
    <t>Térburkolat készítése rendszerkövekből Semmelrock Behaton (10 cm) szürke színű, hézagkitöltéssel</t>
  </si>
  <si>
    <t>Térburkolat készítése rendszerkövekből Semmelrock Citytop 20x10x8, ágyazóhomokkal, hézagkitöltéssel</t>
  </si>
  <si>
    <t>Térburkolat készítése rendszerkövekből Semmelrock Citytop 20x10x6 ágyazóhomokkal, hézagkitöltéssel</t>
  </si>
  <si>
    <t>62-003-83.2</t>
  </si>
  <si>
    <t>Vakvezetőkő készítése, BORDÁS ágyazóhomokkal, hézagkitöltéssel, 40x40x6 cm-es méretekben</t>
  </si>
  <si>
    <t>Vakvezetőkő készítése, BÜTYKÖS ágyazóhomokkal, hézagkitöltéssel, 40x40x6 cm-es méretekben</t>
  </si>
  <si>
    <t>63-001-2.2</t>
  </si>
  <si>
    <t>Zúzalékos aszfaltszőnyegek, aszfaltbetonok és öntött aszfaltok bontása, kötőréteggel, útalappal együtt, géppel, hidraulikus bontófejjel, a törmelék elszállításával</t>
  </si>
  <si>
    <t>Aszfalt vágása</t>
  </si>
  <si>
    <t>Aszfaltburkolatok felső rétegének lemaratása, hideg eljárással</t>
  </si>
  <si>
    <t>63-103-1.21.1.2</t>
  </si>
  <si>
    <t>Egyéb közutak bitumenes burkolatának készítése, hengerelt aszfalt kötőréteg készítése (AC),  az alapréteg szennyezettségének előzetes eltávolításával, bitumenemulziós permetezéssel, 3,2 méter szélességig, AC 16 alap aszfaltkeverékből, 6 cm vastagságban terítve</t>
  </si>
  <si>
    <t>Egyéb közutak bitumenes burkolatának készítése, hengerelt aszfalt kötőréteg készítése (AC),  az alapréteg szennyezettségének előzetes eltávolításával, bitumenemulziós permetezéssel, 3,2 méter szélességig, AC 22 kötő aszfaltkeverékből, 7 cm vastagságban terítve</t>
  </si>
  <si>
    <t>63-103-1.31.1.3</t>
  </si>
  <si>
    <t>Egyéb közutak bitumenes burkolatának készítése, hengerelt aszfalt kopóréteg készítése (AC), az alatta lévő réteg felületének előzetes letakarításával és bitumenes permetezéssel, 3,2 méter szélességig, AC 11 kopó aszfaltkeverékből, 5 cm vastagságban terítve</t>
  </si>
  <si>
    <t>64-001-2.2</t>
  </si>
  <si>
    <t>Kavicsbeton járdaburkolat építése</t>
  </si>
  <si>
    <t>Kavicsbeton járdaburkolat bontása, a törmelék elszállításával</t>
  </si>
  <si>
    <r>
      <t>Közlekedés építési munkák</t>
    </r>
    <r>
      <rPr>
        <sz val="10"/>
        <rFont val="Arial"/>
        <family val="2"/>
      </rPr>
      <t xml:space="preserve"> Beton pályaburkolat készítése Betonburkolatok utókezelése Betonburkolat ideiglenes hőszigetelő takarása</t>
    </r>
  </si>
  <si>
    <t>Vakhézag készítése egyrétegű kavicsbeton burkolatba, a kiöntés alá tömítőzsinór elhelyezésével, kenéssel és hézagkiöntéssel, hézagrés 3-4 mm szélességben, géppel fűrészelve</t>
  </si>
  <si>
    <t>68-001-1.1</t>
  </si>
  <si>
    <t>Közúti táblák oszlopainak bontása, földmunkával, I-IV. oszt. talajban, 89 mm átmérőjű csőoszlop előregyártott betonalappal, elszállítással</t>
  </si>
  <si>
    <t>68-001-2.1</t>
  </si>
  <si>
    <t>Közúti /KRESZ/ jelzőtáblák és közúti útbaigazító táblák leszerelése oszlopról, jelző- és útbaigazító táblák, 2-2 bilincskészlettel</t>
  </si>
  <si>
    <t>Közúti /KRESZ/ jelzőtáblák és közúti útbaigazító táblák leszerelése oszlopról, kiegészítő táblák, 1-1 bilincskészlettel</t>
  </si>
  <si>
    <t>68-002-1.1</t>
  </si>
  <si>
    <t>Közúti jelző- és útbaigazító táblák fémanyagúoszlopainak elhelyezése betonalappal,földmunkával, I-IV. osztályú talajban, 89 mm átmérőjű alumínium oszlop, 1,5-5,5 m hosszú, előregyártott betonalappal</t>
  </si>
  <si>
    <t>68-002-2.1</t>
  </si>
  <si>
    <t>Közúti jelző- és útbaigazító táblák felszerelése, útvonaltípust, elsőbbséget szabályozó, utasítást adó, tilalmi, tilalmat, veszélyt, tájékoztatást adó jelzőtáblák és útbaigazítást adó táblák, 2-2 bilincskészlettel</t>
  </si>
  <si>
    <t>Közúti jelző- és útbaigazító táblák felszerelése, kiegészítő táblák, 1-1 bilincskészlettel</t>
  </si>
  <si>
    <t>68-003-1.3.2</t>
  </si>
  <si>
    <t>Útburkolati jelek készítése, oldószeres festékkel, sárga színű, gépi jel, 2 rétegben</t>
  </si>
  <si>
    <t>Útburkolati jelek készítése, oldószer nélküli termoplasztikus anyaggal, kézi jel fehér</t>
  </si>
  <si>
    <t>Útburkolati jelek készítése, oldószer nélküli termoplasztikus anyaggal, kézi jel zöld</t>
  </si>
  <si>
    <t>K-001</t>
  </si>
  <si>
    <t>Építés alatti forgalomkorlátozás</t>
  </si>
  <si>
    <t>ütem</t>
  </si>
  <si>
    <t>Építés alatti forgalomkorlátozási terv készítése</t>
  </si>
  <si>
    <t>K-002</t>
  </si>
  <si>
    <t>Geodéziai kitűzés</t>
  </si>
  <si>
    <t>K-003</t>
  </si>
  <si>
    <t>Közút nem közlekedési célú igénybevétele</t>
  </si>
  <si>
    <t>nap</t>
  </si>
  <si>
    <t>K-004</t>
  </si>
  <si>
    <t>Szakfelügyeletek</t>
  </si>
  <si>
    <t>Kerítés bontása, törmelék elszállításával</t>
  </si>
  <si>
    <t>Konténer elszállítása</t>
  </si>
  <si>
    <t>Folyóka bontása</t>
  </si>
  <si>
    <t>Árok betemetése, csőáteresz elhelyezése</t>
  </si>
  <si>
    <t>Porta épület ideiglenes áthelyezése</t>
  </si>
  <si>
    <t>Sorompó átalakítása, kábelezéssel</t>
  </si>
  <si>
    <t>Kapu átépítése</t>
  </si>
  <si>
    <t>K-005</t>
  </si>
  <si>
    <t>Alma-Rend U3 B+R tipusú, horganyzott kivitelű kerékpártámasz elhelyezése alapozással</t>
  </si>
  <si>
    <t>Kerékpártároló elszálítása</t>
  </si>
  <si>
    <t>Árok lokális burkolása járdalapokkal</t>
  </si>
  <si>
    <t>Kis törzsátmérőjű fák átültetése</t>
  </si>
  <si>
    <t>Pollerek bontása, törmelék elszállításával</t>
  </si>
  <si>
    <t>Be- és kihajtást piros és zöld jelzőfényű kétállásos közlekedési lámpa, vezérléssel, burkolatba épített érzékelőkkel, elektromos energia ellátásal, burkolat bontásával, helyreállításával</t>
  </si>
  <si>
    <t>Kétsoros csőkorlát elhelyezése alapozással, festéssel</t>
  </si>
  <si>
    <t>Vörössalak alap 6/20 (20 cm)</t>
  </si>
  <si>
    <t>Agyagos vörössalak köztes réteg 0/6  (8 cm)</t>
  </si>
  <si>
    <t>Vörössalak fedőréteg 0/3 (3 cm)</t>
  </si>
  <si>
    <t>Vörössalak felhintés 0/1 (0,5 cm)</t>
  </si>
  <si>
    <t>Labdafogó háló építése oszlopokkal, alapozással</t>
  </si>
  <si>
    <t>Vonalak felfestése műanyag vonallal</t>
  </si>
  <si>
    <t>Teniszháló tartó oszlop építése hüvellyel, alapozással</t>
  </si>
  <si>
    <t>Teniszháló elhelyezése</t>
  </si>
  <si>
    <t>Pad elhelyezése</t>
  </si>
  <si>
    <t>KÖLTSÉGVETÉS FŐÖSSZESÍTŐ</t>
  </si>
  <si>
    <t>Elektromos szerelés</t>
  </si>
  <si>
    <t>Gépészeti szerelés</t>
  </si>
  <si>
    <t>Útépítés</t>
  </si>
  <si>
    <t>1.2 Beruházás költsége összesen nettó</t>
  </si>
  <si>
    <t>1.3 Tartalékkeret (3,78 % nettó)</t>
  </si>
  <si>
    <t>2.1 ÁFA vetítési alap tartalékkerettel növelve</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</si>
</sst>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 _F_t_-;\-* #,##0.0\ _F_t_-;_-* &quot;-&quot;??\ _F_t_-;_-@_-"/>
    <numFmt numFmtId="165" formatCode="_-* #,##0\ _F_t_-;\-* #,##0\ _F_t_-;_-* &quot;-&quot;??\ _F_t_-;_-@_-"/>
    <numFmt numFmtId="166" formatCode="_-* #,##0.0\ &quot;Ft&quot;_-;\-* #,##0.0\ &quot;Ft&quot;_-;_-* &quot;-&quot;??\ &quot;Ft&quot;_-;_-@_-"/>
    <numFmt numFmtId="167" formatCode="_-* #,##0\ &quot;Ft&quot;_-;\-* #,##0\ &quot;Ft&quot;_-;_-* &quot;-&quot;??\ &quot;Ft&quot;_-;_-@_-"/>
    <numFmt numFmtId="168" formatCode="#,##0\ &quot;Ft&quot;"/>
    <numFmt numFmtId="169" formatCode="#,##0.0"/>
  </numFmts>
  <fonts count="75">
    <font>
      <sz val="11"/>
      <color theme="1"/>
      <name val="Calibri"/>
      <family val="2"/>
    </font>
    <font>
      <sz val="11"/>
      <color indexed="8"/>
      <name val="Calibri"/>
      <family val="2"/>
    </font>
    <font>
      <sz val="8"/>
      <color indexed="10"/>
      <name val="MS Sans Serif"/>
      <family val="0"/>
    </font>
    <font>
      <sz val="8"/>
      <color indexed="8"/>
      <name val="Arial"/>
      <family val="0"/>
    </font>
    <font>
      <sz val="17"/>
      <color indexed="8"/>
      <name val="MS Sans Serif"/>
      <family val="0"/>
    </font>
    <font>
      <sz val="10"/>
      <color indexed="8"/>
      <name val="Courier New"/>
      <family val="0"/>
    </font>
    <font>
      <b/>
      <sz val="10"/>
      <color indexed="8"/>
      <name val="Courier New"/>
      <family val="0"/>
    </font>
    <font>
      <i/>
      <sz val="10"/>
      <color indexed="8"/>
      <name val="Courier New"/>
      <family val="0"/>
    </font>
    <font>
      <b/>
      <sz val="12"/>
      <name val="Times New Roman"/>
      <family val="1"/>
    </font>
    <font>
      <b/>
      <sz val="12"/>
      <color indexed="17"/>
      <name val="Times New Roman"/>
      <family val="1"/>
    </font>
    <font>
      <sz val="12"/>
      <name val="Times New Roman"/>
      <family val="1"/>
    </font>
    <font>
      <sz val="10"/>
      <name val="Arial"/>
      <family val="0"/>
    </font>
    <font>
      <b/>
      <u val="single"/>
      <sz val="12"/>
      <name val="Times New Roman"/>
      <family val="1"/>
    </font>
    <font>
      <b/>
      <u val="single"/>
      <sz val="14"/>
      <name val="Times New Roman"/>
      <family val="1"/>
    </font>
    <font>
      <b/>
      <sz val="10"/>
      <name val="Arial"/>
      <family val="2"/>
    </font>
    <font>
      <b/>
      <sz val="13"/>
      <name val="Arial"/>
      <family val="2"/>
    </font>
    <font>
      <b/>
      <sz val="12"/>
      <name val="Arial"/>
      <family val="2"/>
    </font>
    <font>
      <vertAlign val="superscript"/>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b/>
      <sz val="10"/>
      <color indexed="8"/>
      <name val="Arial"/>
      <family val="2"/>
    </font>
    <font>
      <b/>
      <sz val="12"/>
      <color indexed="17"/>
      <name val="Arial"/>
      <family val="2"/>
    </font>
    <font>
      <sz val="10"/>
      <color indexed="8"/>
      <name val="Arial"/>
      <family val="2"/>
    </font>
    <font>
      <b/>
      <i/>
      <sz val="10"/>
      <color indexed="8"/>
      <name val="Arial"/>
      <family val="2"/>
    </font>
    <font>
      <sz val="12"/>
      <color indexed="8"/>
      <name val="Arial"/>
      <family val="2"/>
    </font>
    <font>
      <sz val="10"/>
      <color indexed="63"/>
      <name val="Helvetica"/>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b/>
      <sz val="10"/>
      <color theme="1"/>
      <name val="Arial"/>
      <family val="2"/>
    </font>
    <font>
      <b/>
      <sz val="12"/>
      <color rgb="FF008000"/>
      <name val="Arial"/>
      <family val="2"/>
    </font>
    <font>
      <sz val="10"/>
      <color rgb="FF000000"/>
      <name val="Arial"/>
      <family val="2"/>
    </font>
    <font>
      <b/>
      <sz val="10"/>
      <color rgb="FF000000"/>
      <name val="Arial"/>
      <family val="2"/>
    </font>
    <font>
      <b/>
      <i/>
      <sz val="10"/>
      <color rgb="FF000000"/>
      <name val="Arial"/>
      <family val="2"/>
    </font>
    <font>
      <sz val="12"/>
      <color rgb="FF000000"/>
      <name val="Times New Roman"/>
      <family val="1"/>
    </font>
    <font>
      <sz val="12"/>
      <color rgb="FF080000"/>
      <name val="Times New Roman"/>
      <family val="1"/>
    </font>
    <font>
      <sz val="12"/>
      <color theme="1"/>
      <name val="Arial"/>
      <family val="2"/>
    </font>
    <font>
      <sz val="10"/>
      <color rgb="FF333333"/>
      <name val="Helvetica"/>
      <family val="2"/>
    </font>
    <font>
      <sz val="10"/>
      <color theme="1"/>
      <name val="Arial"/>
      <family val="2"/>
    </font>
    <font>
      <b/>
      <sz val="12"/>
      <color rgb="FF080000"/>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0" fillId="28" borderId="7" applyNumberFormat="0" applyFont="0" applyAlignment="0" applyProtection="0"/>
    <xf numFmtId="0" fontId="53" fillId="29" borderId="0" applyNumberFormat="0" applyBorder="0" applyAlignment="0" applyProtection="0"/>
    <xf numFmtId="0" fontId="54" fillId="30" borderId="8" applyNumberFormat="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11" fillId="0" borderId="0">
      <alignment/>
      <protection/>
    </xf>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267">
    <xf numFmtId="0" fontId="0" fillId="0" borderId="0" xfId="0" applyFont="1" applyAlignment="1">
      <alignment/>
    </xf>
    <xf numFmtId="0" fontId="60" fillId="0" borderId="0" xfId="0" applyFont="1" applyAlignment="1">
      <alignment vertical="top" wrapText="1"/>
    </xf>
    <xf numFmtId="0" fontId="61" fillId="0" borderId="10" xfId="0" applyFont="1" applyBorder="1" applyAlignment="1">
      <alignment vertical="top" wrapText="1"/>
    </xf>
    <xf numFmtId="0" fontId="61" fillId="0" borderId="0" xfId="0" applyFont="1" applyAlignment="1">
      <alignment vertical="top" wrapText="1"/>
    </xf>
    <xf numFmtId="0" fontId="61" fillId="0" borderId="10" xfId="0" applyFont="1" applyBorder="1" applyAlignment="1">
      <alignment horizontal="right" vertical="top" wrapText="1"/>
    </xf>
    <xf numFmtId="0" fontId="60" fillId="0" borderId="0" xfId="0" applyFont="1" applyAlignment="1">
      <alignment horizontal="right" vertical="top" wrapText="1"/>
    </xf>
    <xf numFmtId="0" fontId="61" fillId="0" borderId="10" xfId="0" applyFont="1" applyBorder="1" applyAlignment="1">
      <alignment horizontal="left" vertical="top" wrapText="1"/>
    </xf>
    <xf numFmtId="0" fontId="60" fillId="0" borderId="0" xfId="0" applyFont="1" applyAlignment="1">
      <alignment horizontal="left" vertical="top" wrapText="1"/>
    </xf>
    <xf numFmtId="0" fontId="61" fillId="0" borderId="0" xfId="0" applyFont="1" applyBorder="1" applyAlignment="1">
      <alignment vertical="top" wrapText="1"/>
    </xf>
    <xf numFmtId="49" fontId="60" fillId="0" borderId="0" xfId="0" applyNumberFormat="1" applyFont="1" applyAlignment="1">
      <alignment vertical="top" wrapText="1"/>
    </xf>
    <xf numFmtId="0" fontId="62" fillId="0" borderId="0" xfId="0" applyFont="1" applyAlignment="1">
      <alignment vertical="top"/>
    </xf>
    <xf numFmtId="0" fontId="62" fillId="0" borderId="0" xfId="0" applyFont="1" applyAlignment="1">
      <alignment vertical="top" wrapText="1"/>
    </xf>
    <xf numFmtId="0" fontId="63" fillId="0" borderId="10" xfId="0" applyFont="1" applyBorder="1" applyAlignment="1">
      <alignment vertical="top" wrapText="1"/>
    </xf>
    <xf numFmtId="0" fontId="63" fillId="0" borderId="10" xfId="0" applyFont="1" applyBorder="1" applyAlignment="1">
      <alignment horizontal="right" vertical="top" wrapText="1"/>
    </xf>
    <xf numFmtId="0" fontId="63" fillId="0" borderId="0" xfId="0" applyFont="1" applyAlignment="1">
      <alignment vertical="top"/>
    </xf>
    <xf numFmtId="0" fontId="62" fillId="0" borderId="0" xfId="0" applyFont="1" applyAlignment="1">
      <alignment vertical="top"/>
    </xf>
    <xf numFmtId="0" fontId="62" fillId="0" borderId="11" xfId="0" applyFont="1" applyBorder="1" applyAlignment="1">
      <alignment vertical="top"/>
    </xf>
    <xf numFmtId="10" fontId="62" fillId="0" borderId="11" xfId="0" applyNumberFormat="1" applyFont="1" applyBorder="1" applyAlignment="1">
      <alignment vertical="top"/>
    </xf>
    <xf numFmtId="0" fontId="62" fillId="0" borderId="0" xfId="0" applyFont="1" applyAlignment="1">
      <alignment horizontal="left" vertical="top"/>
    </xf>
    <xf numFmtId="0" fontId="62" fillId="0" borderId="11" xfId="0" applyFont="1" applyBorder="1" applyAlignment="1">
      <alignment horizontal="right" vertical="top"/>
    </xf>
    <xf numFmtId="167" fontId="62" fillId="0" borderId="11" xfId="57" applyNumberFormat="1" applyFont="1" applyBorder="1" applyAlignment="1">
      <alignment vertical="top"/>
    </xf>
    <xf numFmtId="0" fontId="2" fillId="0" borderId="0" xfId="54" applyAlignment="1">
      <alignment horizontal="left" vertical="top"/>
    </xf>
    <xf numFmtId="1" fontId="3" fillId="0" borderId="0" xfId="54" applyNumberFormat="1" applyFont="1" applyAlignment="1">
      <alignment horizontal="left" vertical="top"/>
    </xf>
    <xf numFmtId="0" fontId="3" fillId="0" borderId="0" xfId="54" applyFont="1" applyAlignment="1">
      <alignment horizontal="left" vertical="top"/>
    </xf>
    <xf numFmtId="0" fontId="4" fillId="0" borderId="0" xfId="54" applyFont="1" applyAlignment="1">
      <alignment horizontal="left" vertical="top"/>
    </xf>
    <xf numFmtId="0" fontId="5" fillId="0" borderId="0" xfId="54" applyFont="1" applyAlignment="1">
      <alignment horizontal="left" vertical="top"/>
    </xf>
    <xf numFmtId="3" fontId="5" fillId="0" borderId="0" xfId="54" applyNumberFormat="1" applyFont="1" applyAlignment="1">
      <alignment horizontal="right" vertical="top"/>
    </xf>
    <xf numFmtId="3" fontId="2" fillId="0" borderId="0" xfId="54" applyNumberFormat="1" applyAlignment="1">
      <alignment horizontal="right" vertical="top"/>
    </xf>
    <xf numFmtId="3" fontId="6" fillId="0" borderId="0" xfId="54" applyNumberFormat="1" applyFont="1" applyAlignment="1">
      <alignment horizontal="right" vertical="top"/>
    </xf>
    <xf numFmtId="0" fontId="6" fillId="0" borderId="0" xfId="54" applyFont="1" applyAlignment="1">
      <alignment horizontal="left" vertical="top"/>
    </xf>
    <xf numFmtId="0" fontId="7" fillId="0" borderId="0" xfId="54" applyFont="1" applyAlignment="1">
      <alignment horizontal="left" vertical="top"/>
    </xf>
    <xf numFmtId="0" fontId="2" fillId="0" borderId="0" xfId="54" applyAlignment="1">
      <alignment horizontal="center" vertical="center" textRotation="90"/>
    </xf>
    <xf numFmtId="0" fontId="2" fillId="0" borderId="0" xfId="54" applyAlignment="1">
      <alignment horizontal="center" vertical="center"/>
    </xf>
    <xf numFmtId="0" fontId="2" fillId="0" borderId="0" xfId="54" applyAlignment="1">
      <alignment horizontal="center" vertical="center" textRotation="90" wrapText="1"/>
    </xf>
    <xf numFmtId="0" fontId="2" fillId="0" borderId="0" xfId="54" applyAlignment="1">
      <alignment horizontal="center" vertical="center" wrapText="1"/>
    </xf>
    <xf numFmtId="0" fontId="2" fillId="0" borderId="0" xfId="54" applyAlignment="1">
      <alignment horizontal="left" vertical="top" wrapText="1"/>
    </xf>
    <xf numFmtId="22" fontId="0" fillId="0" borderId="0" xfId="0" applyNumberFormat="1" applyAlignment="1">
      <alignment/>
    </xf>
    <xf numFmtId="0" fontId="64" fillId="0" borderId="0" xfId="0" applyFont="1" applyAlignment="1">
      <alignment/>
    </xf>
    <xf numFmtId="0" fontId="65" fillId="0" borderId="12" xfId="0" applyFont="1" applyBorder="1" applyAlignment="1">
      <alignment/>
    </xf>
    <xf numFmtId="0" fontId="0" fillId="0" borderId="12" xfId="0" applyBorder="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4" fontId="67" fillId="0" borderId="0" xfId="0" applyNumberFormat="1" applyFont="1" applyAlignment="1">
      <alignment/>
    </xf>
    <xf numFmtId="3" fontId="66" fillId="0" borderId="0" xfId="0" applyNumberFormat="1" applyFont="1" applyAlignment="1" applyProtection="1">
      <alignment/>
      <protection/>
    </xf>
    <xf numFmtId="3" fontId="67" fillId="0" borderId="0" xfId="0" applyNumberFormat="1" applyFont="1" applyAlignment="1">
      <alignment/>
    </xf>
    <xf numFmtId="4" fontId="66" fillId="0" borderId="0" xfId="0" applyNumberFormat="1" applyFont="1" applyAlignment="1" applyProtection="1">
      <alignment/>
      <protection/>
    </xf>
    <xf numFmtId="3" fontId="68" fillId="0" borderId="13" xfId="0" applyNumberFormat="1" applyFont="1" applyBorder="1" applyAlignment="1">
      <alignment/>
    </xf>
    <xf numFmtId="4" fontId="68" fillId="0" borderId="13" xfId="0" applyNumberFormat="1" applyFont="1" applyBorder="1" applyAlignment="1">
      <alignment/>
    </xf>
    <xf numFmtId="3" fontId="68" fillId="0" borderId="12" xfId="0" applyNumberFormat="1" applyFont="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10" fillId="0" borderId="14" xfId="0" applyFont="1" applyBorder="1" applyAlignment="1">
      <alignment/>
    </xf>
    <xf numFmtId="0" fontId="8" fillId="0" borderId="14" xfId="0" applyFont="1" applyBorder="1" applyAlignment="1">
      <alignment/>
    </xf>
    <xf numFmtId="0" fontId="10" fillId="0" borderId="0" xfId="0" applyFont="1" applyBorder="1" applyAlignment="1">
      <alignment/>
    </xf>
    <xf numFmtId="0" fontId="10" fillId="0" borderId="0" xfId="0" applyFont="1" applyAlignment="1">
      <alignment horizontal="center"/>
    </xf>
    <xf numFmtId="0" fontId="8" fillId="0" borderId="0" xfId="0" applyFont="1" applyAlignment="1">
      <alignment horizontal="center"/>
    </xf>
    <xf numFmtId="0" fontId="69" fillId="0" borderId="0" xfId="0" applyNumberFormat="1" applyFont="1" applyAlignment="1">
      <alignment/>
    </xf>
    <xf numFmtId="168" fontId="70" fillId="0" borderId="0" xfId="0" applyNumberFormat="1" applyFont="1" applyAlignment="1">
      <alignment/>
    </xf>
    <xf numFmtId="168" fontId="10" fillId="0" borderId="0" xfId="0" applyNumberFormat="1" applyFont="1" applyAlignment="1">
      <alignment/>
    </xf>
    <xf numFmtId="10" fontId="10" fillId="0" borderId="0" xfId="0" applyNumberFormat="1" applyFont="1" applyAlignment="1">
      <alignment/>
    </xf>
    <xf numFmtId="168" fontId="10" fillId="0" borderId="14" xfId="0" applyNumberFormat="1" applyFont="1" applyBorder="1" applyAlignment="1">
      <alignment/>
    </xf>
    <xf numFmtId="10" fontId="9" fillId="0" borderId="0" xfId="0" applyNumberFormat="1" applyFont="1" applyAlignment="1">
      <alignment/>
    </xf>
    <xf numFmtId="9" fontId="70" fillId="0" borderId="14" xfId="0" applyNumberFormat="1" applyFont="1" applyBorder="1" applyAlignment="1">
      <alignment/>
    </xf>
    <xf numFmtId="0" fontId="11" fillId="0" borderId="0" xfId="55">
      <alignment/>
      <protection/>
    </xf>
    <xf numFmtId="0" fontId="11" fillId="0" borderId="0" xfId="55" applyAlignment="1">
      <alignment vertical="top"/>
      <protection/>
    </xf>
    <xf numFmtId="0" fontId="11" fillId="0" borderId="0" xfId="55" applyFont="1" applyBorder="1">
      <alignment/>
      <protection/>
    </xf>
    <xf numFmtId="4" fontId="14" fillId="0" borderId="0" xfId="55" applyNumberFormat="1" applyFont="1" applyBorder="1">
      <alignment/>
      <protection/>
    </xf>
    <xf numFmtId="0" fontId="11" fillId="0" borderId="0" xfId="55" applyAlignment="1">
      <alignment vertical="center"/>
      <protection/>
    </xf>
    <xf numFmtId="0" fontId="11" fillId="0" borderId="15" xfId="55" applyFont="1" applyBorder="1" applyAlignment="1">
      <alignment vertical="center" wrapText="1"/>
      <protection/>
    </xf>
    <xf numFmtId="3" fontId="14" fillId="0" borderId="16" xfId="55" applyNumberFormat="1" applyFont="1" applyFill="1" applyBorder="1" applyAlignment="1">
      <alignment vertical="center"/>
      <protection/>
    </xf>
    <xf numFmtId="0" fontId="11" fillId="0" borderId="17" xfId="55" applyFont="1" applyBorder="1" applyAlignment="1">
      <alignment vertical="center" wrapText="1"/>
      <protection/>
    </xf>
    <xf numFmtId="3" fontId="14" fillId="0" borderId="18" xfId="55" applyNumberFormat="1" applyFont="1" applyFill="1" applyBorder="1" applyAlignment="1">
      <alignment vertical="center"/>
      <protection/>
    </xf>
    <xf numFmtId="0" fontId="11" fillId="0" borderId="19" xfId="55" applyFont="1" applyBorder="1" applyAlignment="1">
      <alignment vertical="center" wrapText="1"/>
      <protection/>
    </xf>
    <xf numFmtId="3" fontId="14" fillId="0" borderId="20" xfId="55" applyNumberFormat="1" applyFont="1" applyFill="1" applyBorder="1" applyAlignment="1">
      <alignment vertical="center"/>
      <protection/>
    </xf>
    <xf numFmtId="0" fontId="14" fillId="0" borderId="15" xfId="55" applyFont="1" applyBorder="1" applyAlignment="1">
      <alignment vertical="center"/>
      <protection/>
    </xf>
    <xf numFmtId="3" fontId="14" fillId="0" borderId="16" xfId="55" applyNumberFormat="1" applyFont="1" applyBorder="1" applyAlignment="1">
      <alignment vertical="center"/>
      <protection/>
    </xf>
    <xf numFmtId="49" fontId="14" fillId="0" borderId="19" xfId="55" applyNumberFormat="1" applyFont="1" applyBorder="1" applyAlignment="1">
      <alignment horizontal="left" vertical="center"/>
      <protection/>
    </xf>
    <xf numFmtId="3" fontId="14" fillId="0" borderId="20" xfId="55" applyNumberFormat="1" applyFont="1" applyBorder="1" applyAlignment="1">
      <alignment vertical="center"/>
      <protection/>
    </xf>
    <xf numFmtId="0" fontId="10" fillId="0" borderId="0" xfId="55" applyFont="1" applyAlignment="1">
      <alignment/>
      <protection/>
    </xf>
    <xf numFmtId="0" fontId="11" fillId="0" borderId="0" xfId="55" applyAlignment="1">
      <alignment/>
      <protection/>
    </xf>
    <xf numFmtId="0" fontId="12" fillId="0" borderId="0" xfId="55" applyFont="1" applyAlignment="1">
      <alignment horizontal="center" vertical="top" wrapText="1"/>
      <protection/>
    </xf>
    <xf numFmtId="0" fontId="11" fillId="0" borderId="0" xfId="55" applyAlignment="1">
      <alignment vertical="top" wrapText="1"/>
      <protection/>
    </xf>
    <xf numFmtId="3" fontId="11" fillId="0" borderId="0" xfId="55" applyNumberFormat="1">
      <alignment/>
      <protection/>
    </xf>
    <xf numFmtId="0" fontId="11" fillId="0" borderId="0" xfId="55" applyFont="1">
      <alignment/>
      <protection/>
    </xf>
    <xf numFmtId="3" fontId="71" fillId="0" borderId="0" xfId="55" applyNumberFormat="1" applyFont="1" applyAlignment="1">
      <alignment horizontal="right"/>
      <protection/>
    </xf>
    <xf numFmtId="0" fontId="71" fillId="0" borderId="0" xfId="55" applyFont="1" applyAlignment="1">
      <alignment horizontal="right"/>
      <protection/>
    </xf>
    <xf numFmtId="0" fontId="15" fillId="0" borderId="0" xfId="55" applyFont="1" applyAlignment="1">
      <alignment vertical="center"/>
      <protection/>
    </xf>
    <xf numFmtId="4" fontId="11" fillId="0" borderId="0" xfId="55" applyNumberFormat="1" applyAlignment="1">
      <alignment horizontal="center" vertical="center"/>
      <protection/>
    </xf>
    <xf numFmtId="4" fontId="11" fillId="0" borderId="0" xfId="55" applyNumberFormat="1" applyAlignment="1">
      <alignment vertical="center"/>
      <protection/>
    </xf>
    <xf numFmtId="0" fontId="16" fillId="0" borderId="0" xfId="55" applyFont="1" applyAlignment="1">
      <alignment vertical="center"/>
      <protection/>
    </xf>
    <xf numFmtId="0" fontId="11" fillId="0" borderId="0" xfId="55" applyBorder="1" applyAlignment="1">
      <alignment vertical="center"/>
      <protection/>
    </xf>
    <xf numFmtId="0" fontId="14" fillId="0" borderId="21" xfId="55" applyFont="1" applyBorder="1" applyAlignment="1">
      <alignment horizontal="center" vertical="center" textRotation="90" wrapText="1"/>
      <protection/>
    </xf>
    <xf numFmtId="0" fontId="14" fillId="0" borderId="22" xfId="55" applyFont="1" applyBorder="1" applyAlignment="1">
      <alignment horizontal="center" vertical="center"/>
      <protection/>
    </xf>
    <xf numFmtId="0" fontId="14" fillId="0" borderId="22" xfId="55" applyNumberFormat="1" applyFont="1" applyBorder="1" applyAlignment="1">
      <alignment horizontal="center" vertical="center" textRotation="90"/>
      <protection/>
    </xf>
    <xf numFmtId="4" fontId="14" fillId="0" borderId="22" xfId="55" applyNumberFormat="1" applyFont="1" applyBorder="1" applyAlignment="1">
      <alignment horizontal="center" vertical="center" textRotation="90" wrapText="1"/>
      <protection/>
    </xf>
    <xf numFmtId="4" fontId="14" fillId="0" borderId="23" xfId="55" applyNumberFormat="1" applyFont="1" applyBorder="1" applyAlignment="1">
      <alignment horizontal="center" vertical="center" textRotation="90"/>
      <protection/>
    </xf>
    <xf numFmtId="0" fontId="11" fillId="0" borderId="15" xfId="55" applyFont="1" applyBorder="1" applyAlignment="1">
      <alignment horizontal="center" vertical="center" textRotation="255" wrapText="1"/>
      <protection/>
    </xf>
    <xf numFmtId="0" fontId="11" fillId="0" borderId="24" xfId="55" applyBorder="1" applyAlignment="1">
      <alignment horizontal="left" vertical="center" wrapText="1"/>
      <protection/>
    </xf>
    <xf numFmtId="0" fontId="11" fillId="0" borderId="24" xfId="55" applyNumberFormat="1" applyFont="1" applyBorder="1" applyAlignment="1">
      <alignment vertical="top" wrapText="1"/>
      <protection/>
    </xf>
    <xf numFmtId="169" fontId="11" fillId="0" borderId="24" xfId="55" applyNumberFormat="1" applyFont="1" applyBorder="1" applyAlignment="1">
      <alignment horizontal="center" vertical="center"/>
      <protection/>
    </xf>
    <xf numFmtId="4" fontId="11" fillId="0" borderId="24" xfId="55" applyNumberFormat="1" applyFont="1" applyBorder="1" applyAlignment="1">
      <alignment horizontal="center" vertical="center"/>
      <protection/>
    </xf>
    <xf numFmtId="3" fontId="11" fillId="0" borderId="24" xfId="55" applyNumberFormat="1" applyFont="1" applyBorder="1" applyAlignment="1">
      <alignment horizontal="right" vertical="center"/>
      <protection/>
    </xf>
    <xf numFmtId="3" fontId="11" fillId="0" borderId="16" xfId="55" applyNumberFormat="1" applyFont="1" applyBorder="1" applyAlignment="1">
      <alignment vertical="center"/>
      <protection/>
    </xf>
    <xf numFmtId="0" fontId="11" fillId="0" borderId="25" xfId="55" applyFont="1" applyBorder="1" applyAlignment="1">
      <alignment horizontal="center" vertical="center" textRotation="255" wrapText="1"/>
      <protection/>
    </xf>
    <xf numFmtId="0" fontId="11" fillId="0" borderId="26" xfId="55" applyBorder="1" applyAlignment="1">
      <alignment horizontal="left" vertical="center" wrapText="1"/>
      <protection/>
    </xf>
    <xf numFmtId="0" fontId="11" fillId="0" borderId="26" xfId="55" applyNumberFormat="1" applyFont="1" applyBorder="1" applyAlignment="1">
      <alignment vertical="top" wrapText="1"/>
      <protection/>
    </xf>
    <xf numFmtId="169" fontId="11" fillId="0" borderId="26" xfId="55" applyNumberFormat="1" applyFont="1" applyBorder="1" applyAlignment="1">
      <alignment horizontal="center" vertical="center"/>
      <protection/>
    </xf>
    <xf numFmtId="4" fontId="11" fillId="0" borderId="26" xfId="55" applyNumberFormat="1" applyFont="1" applyBorder="1" applyAlignment="1">
      <alignment horizontal="center" vertical="center"/>
      <protection/>
    </xf>
    <xf numFmtId="3" fontId="11" fillId="0" borderId="26" xfId="55" applyNumberFormat="1" applyFont="1" applyBorder="1" applyAlignment="1">
      <alignment horizontal="right" vertical="center"/>
      <protection/>
    </xf>
    <xf numFmtId="3" fontId="11" fillId="0" borderId="27" xfId="55" applyNumberFormat="1" applyFont="1" applyBorder="1" applyAlignment="1">
      <alignment vertical="center"/>
      <protection/>
    </xf>
    <xf numFmtId="0" fontId="11" fillId="0" borderId="26" xfId="55" applyFont="1" applyBorder="1" applyAlignment="1">
      <alignment horizontal="justify" vertical="top"/>
      <protection/>
    </xf>
    <xf numFmtId="0" fontId="11" fillId="0" borderId="0" xfId="55" applyFill="1" applyAlignment="1">
      <alignment vertical="center"/>
      <protection/>
    </xf>
    <xf numFmtId="0" fontId="11" fillId="0" borderId="26" xfId="55" applyFont="1" applyBorder="1" applyAlignment="1">
      <alignment wrapText="1"/>
      <protection/>
    </xf>
    <xf numFmtId="3" fontId="11" fillId="0" borderId="26" xfId="55" applyNumberFormat="1" applyFont="1" applyFill="1" applyBorder="1" applyAlignment="1">
      <alignment horizontal="right" vertical="center"/>
      <protection/>
    </xf>
    <xf numFmtId="0" fontId="11" fillId="0" borderId="0" xfId="55" applyFont="1" applyAlignment="1">
      <alignment vertical="center"/>
      <protection/>
    </xf>
    <xf numFmtId="0" fontId="11" fillId="0" borderId="26" xfId="55" applyFont="1" applyBorder="1" applyAlignment="1">
      <alignment vertical="top" wrapText="1"/>
      <protection/>
    </xf>
    <xf numFmtId="0" fontId="11" fillId="0" borderId="19" xfId="55" applyFont="1" applyBorder="1" applyAlignment="1">
      <alignment horizontal="center" vertical="center" textRotation="255" wrapText="1"/>
      <protection/>
    </xf>
    <xf numFmtId="0" fontId="11" fillId="0" borderId="28" xfId="55" applyBorder="1" applyAlignment="1">
      <alignment horizontal="left" vertical="center" wrapText="1"/>
      <protection/>
    </xf>
    <xf numFmtId="0" fontId="11" fillId="0" borderId="28" xfId="55" applyFont="1" applyBorder="1" applyAlignment="1">
      <alignment horizontal="justify" vertical="top"/>
      <protection/>
    </xf>
    <xf numFmtId="169" fontId="11" fillId="0" borderId="28" xfId="55" applyNumberFormat="1" applyFont="1" applyBorder="1" applyAlignment="1">
      <alignment horizontal="center" vertical="center"/>
      <protection/>
    </xf>
    <xf numFmtId="4" fontId="11" fillId="0" borderId="28" xfId="55" applyNumberFormat="1" applyFont="1" applyBorder="1" applyAlignment="1">
      <alignment horizontal="center" vertical="center"/>
      <protection/>
    </xf>
    <xf numFmtId="3" fontId="11" fillId="0" borderId="28" xfId="55" applyNumberFormat="1" applyFont="1" applyBorder="1" applyAlignment="1">
      <alignment horizontal="right" vertical="center"/>
      <protection/>
    </xf>
    <xf numFmtId="3" fontId="11" fillId="0" borderId="20" xfId="55" applyNumberFormat="1" applyFont="1" applyBorder="1" applyAlignment="1">
      <alignment vertical="center"/>
      <protection/>
    </xf>
    <xf numFmtId="0" fontId="11" fillId="0" borderId="29" xfId="55" applyBorder="1" applyAlignment="1">
      <alignment horizontal="center" vertical="center"/>
      <protection/>
    </xf>
    <xf numFmtId="0" fontId="11" fillId="0" borderId="30" xfId="55" applyBorder="1" applyAlignment="1">
      <alignment horizontal="left" vertical="center" wrapText="1"/>
      <protection/>
    </xf>
    <xf numFmtId="0" fontId="11" fillId="0" borderId="30" xfId="55" applyFont="1" applyBorder="1" applyAlignment="1">
      <alignment horizontal="justify" vertical="top"/>
      <protection/>
    </xf>
    <xf numFmtId="169" fontId="11" fillId="0" borderId="30" xfId="55" applyNumberFormat="1" applyFont="1" applyBorder="1" applyAlignment="1">
      <alignment horizontal="center" vertical="center"/>
      <protection/>
    </xf>
    <xf numFmtId="4" fontId="11" fillId="0" borderId="30" xfId="55" applyNumberFormat="1" applyFont="1" applyBorder="1" applyAlignment="1">
      <alignment horizontal="center" vertical="center"/>
      <protection/>
    </xf>
    <xf numFmtId="3" fontId="11" fillId="0" borderId="30" xfId="55" applyNumberFormat="1" applyFont="1" applyBorder="1" applyAlignment="1">
      <alignment horizontal="right" vertical="center"/>
      <protection/>
    </xf>
    <xf numFmtId="3" fontId="11" fillId="0" borderId="31" xfId="55" applyNumberFormat="1" applyFont="1" applyBorder="1" applyAlignment="1">
      <alignment vertical="center"/>
      <protection/>
    </xf>
    <xf numFmtId="0" fontId="11" fillId="0" borderId="29" xfId="55" applyFont="1" applyBorder="1" applyAlignment="1">
      <alignment horizontal="center" vertical="center" wrapText="1"/>
      <protection/>
    </xf>
    <xf numFmtId="0" fontId="66" fillId="0" borderId="30" xfId="55" applyFont="1" applyBorder="1" applyAlignment="1">
      <alignment vertical="top" wrapText="1"/>
      <protection/>
    </xf>
    <xf numFmtId="0" fontId="11" fillId="0" borderId="17" xfId="55" applyFont="1" applyBorder="1" applyAlignment="1">
      <alignment horizontal="center" vertical="center" wrapText="1"/>
      <protection/>
    </xf>
    <xf numFmtId="0" fontId="11" fillId="0" borderId="32" xfId="55" applyBorder="1" applyAlignment="1">
      <alignment horizontal="left" vertical="center" wrapText="1"/>
      <protection/>
    </xf>
    <xf numFmtId="0" fontId="66" fillId="0" borderId="32" xfId="55" applyFont="1" applyBorder="1" applyAlignment="1">
      <alignment vertical="center" wrapText="1"/>
      <protection/>
    </xf>
    <xf numFmtId="169" fontId="11" fillId="0" borderId="32" xfId="55" applyNumberFormat="1" applyFont="1" applyBorder="1" applyAlignment="1">
      <alignment horizontal="center" vertical="center"/>
      <protection/>
    </xf>
    <xf numFmtId="4" fontId="11" fillId="0" borderId="32" xfId="55" applyNumberFormat="1" applyFont="1" applyBorder="1" applyAlignment="1">
      <alignment horizontal="center" vertical="center"/>
      <protection/>
    </xf>
    <xf numFmtId="3" fontId="11" fillId="0" borderId="32" xfId="55" applyNumberFormat="1" applyFont="1" applyBorder="1" applyAlignment="1">
      <alignment horizontal="right" vertical="center"/>
      <protection/>
    </xf>
    <xf numFmtId="3" fontId="11" fillId="0" borderId="18" xfId="55" applyNumberFormat="1" applyFont="1" applyBorder="1" applyAlignment="1">
      <alignment vertical="center"/>
      <protection/>
    </xf>
    <xf numFmtId="0" fontId="11" fillId="0" borderId="25" xfId="55" applyFont="1" applyBorder="1" applyAlignment="1">
      <alignment horizontal="center" vertical="center" wrapText="1"/>
      <protection/>
    </xf>
    <xf numFmtId="0" fontId="66" fillId="0" borderId="26" xfId="55" applyFont="1" applyBorder="1" applyAlignment="1">
      <alignment vertical="top" wrapText="1"/>
      <protection/>
    </xf>
    <xf numFmtId="0" fontId="11" fillId="0" borderId="19" xfId="55" applyFont="1" applyBorder="1" applyAlignment="1">
      <alignment horizontal="center" vertical="center" wrapText="1"/>
      <protection/>
    </xf>
    <xf numFmtId="0" fontId="11" fillId="0" borderId="28" xfId="55" applyFont="1" applyBorder="1" applyAlignment="1">
      <alignment horizontal="left" vertical="top" wrapText="1"/>
      <protection/>
    </xf>
    <xf numFmtId="0" fontId="14" fillId="0" borderId="0" xfId="55" applyFont="1" applyBorder="1" applyAlignment="1">
      <alignment horizontal="left" vertical="center"/>
      <protection/>
    </xf>
    <xf numFmtId="3" fontId="14" fillId="0" borderId="33" xfId="55" applyNumberFormat="1" applyFont="1" applyBorder="1" applyAlignment="1">
      <alignment vertical="center"/>
      <protection/>
    </xf>
    <xf numFmtId="3" fontId="14" fillId="0" borderId="0" xfId="55" applyNumberFormat="1" applyFont="1" applyBorder="1" applyAlignment="1">
      <alignment vertical="center"/>
      <protection/>
    </xf>
    <xf numFmtId="0" fontId="14" fillId="0" borderId="24" xfId="55" applyFont="1" applyBorder="1" applyAlignment="1">
      <alignment horizontal="center" vertical="center"/>
      <protection/>
    </xf>
    <xf numFmtId="0" fontId="11" fillId="0" borderId="24" xfId="55" applyFont="1" applyBorder="1" applyAlignment="1">
      <alignment horizontal="left" vertical="top" wrapText="1"/>
      <protection/>
    </xf>
    <xf numFmtId="0" fontId="11" fillId="0" borderId="28" xfId="55" applyBorder="1" applyAlignment="1">
      <alignment vertical="center" wrapText="1"/>
      <protection/>
    </xf>
    <xf numFmtId="0" fontId="11" fillId="0" borderId="28" xfId="55" applyNumberFormat="1" applyFont="1" applyBorder="1" applyAlignment="1">
      <alignment vertical="top" wrapText="1"/>
      <protection/>
    </xf>
    <xf numFmtId="0" fontId="11" fillId="0" borderId="17" xfId="55" applyBorder="1" applyAlignment="1">
      <alignment horizontal="center" vertical="center"/>
      <protection/>
    </xf>
    <xf numFmtId="0" fontId="11" fillId="0" borderId="32" xfId="55" applyBorder="1" applyAlignment="1">
      <alignment vertical="center" wrapText="1"/>
      <protection/>
    </xf>
    <xf numFmtId="0" fontId="11" fillId="0" borderId="32" xfId="55" applyFont="1" applyBorder="1" applyAlignment="1">
      <alignment horizontal="justify" vertical="top"/>
      <protection/>
    </xf>
    <xf numFmtId="0" fontId="11" fillId="0" borderId="19" xfId="55" applyBorder="1" applyAlignment="1">
      <alignment horizontal="center" vertical="center"/>
      <protection/>
    </xf>
    <xf numFmtId="0" fontId="11" fillId="0" borderId="30" xfId="55" applyBorder="1" applyAlignment="1">
      <alignment vertical="center" wrapText="1"/>
      <protection/>
    </xf>
    <xf numFmtId="0" fontId="11" fillId="0" borderId="21" xfId="55" applyBorder="1" applyAlignment="1">
      <alignment horizontal="center" vertical="center"/>
      <protection/>
    </xf>
    <xf numFmtId="0" fontId="11" fillId="0" borderId="22" xfId="55" applyBorder="1" applyAlignment="1">
      <alignment vertical="center" wrapText="1"/>
      <protection/>
    </xf>
    <xf numFmtId="0" fontId="11" fillId="0" borderId="22" xfId="55" applyNumberFormat="1" applyFont="1" applyBorder="1" applyAlignment="1">
      <alignment vertical="top" wrapText="1"/>
      <protection/>
    </xf>
    <xf numFmtId="169" fontId="11" fillId="0" borderId="22" xfId="55" applyNumberFormat="1" applyFont="1" applyBorder="1" applyAlignment="1">
      <alignment horizontal="center" vertical="center"/>
      <protection/>
    </xf>
    <xf numFmtId="4" fontId="11" fillId="0" borderId="22" xfId="55" applyNumberFormat="1" applyFont="1" applyBorder="1" applyAlignment="1">
      <alignment horizontal="center" vertical="center"/>
      <protection/>
    </xf>
    <xf numFmtId="3" fontId="11" fillId="0" borderId="22" xfId="55" applyNumberFormat="1" applyFont="1" applyBorder="1" applyAlignment="1">
      <alignment horizontal="right" vertical="center"/>
      <protection/>
    </xf>
    <xf numFmtId="3" fontId="11" fillId="0" borderId="23" xfId="55" applyNumberFormat="1" applyFont="1" applyBorder="1" applyAlignment="1">
      <alignment vertical="center"/>
      <protection/>
    </xf>
    <xf numFmtId="0" fontId="11" fillId="0" borderId="24" xfId="55" applyBorder="1" applyAlignment="1">
      <alignment vertical="center" wrapText="1"/>
      <protection/>
    </xf>
    <xf numFmtId="0" fontId="11" fillId="0" borderId="24" xfId="55" applyNumberFormat="1" applyFont="1" applyBorder="1" applyAlignment="1">
      <alignment wrapText="1"/>
      <protection/>
    </xf>
    <xf numFmtId="0" fontId="11" fillId="0" borderId="25" xfId="55" applyBorder="1" applyAlignment="1">
      <alignment horizontal="center" vertical="center"/>
      <protection/>
    </xf>
    <xf numFmtId="0" fontId="11" fillId="0" borderId="26" xfId="55" applyBorder="1" applyAlignment="1">
      <alignment vertical="center" wrapText="1"/>
      <protection/>
    </xf>
    <xf numFmtId="0" fontId="11" fillId="0" borderId="26" xfId="55" applyFont="1" applyBorder="1" applyAlignment="1">
      <alignment horizontal="left" vertical="top" wrapText="1"/>
      <protection/>
    </xf>
    <xf numFmtId="0" fontId="11" fillId="0" borderId="32" xfId="55" applyFont="1" applyBorder="1" applyAlignment="1">
      <alignment vertical="center"/>
      <protection/>
    </xf>
    <xf numFmtId="0" fontId="11" fillId="0" borderId="32" xfId="55" applyNumberFormat="1" applyFont="1" applyBorder="1" applyAlignment="1">
      <alignment horizontal="left" vertical="top" wrapText="1"/>
      <protection/>
    </xf>
    <xf numFmtId="0" fontId="11" fillId="0" borderId="28" xfId="55" applyFont="1" applyBorder="1" applyAlignment="1">
      <alignment vertical="center"/>
      <protection/>
    </xf>
    <xf numFmtId="0" fontId="11" fillId="0" borderId="28" xfId="55" applyNumberFormat="1" applyFont="1" applyBorder="1" applyAlignment="1">
      <alignment horizontal="left" vertical="top" wrapText="1"/>
      <protection/>
    </xf>
    <xf numFmtId="0" fontId="11" fillId="0" borderId="34" xfId="55" applyFont="1" applyBorder="1" applyAlignment="1">
      <alignment horizontal="center" vertical="center" textRotation="255" wrapText="1"/>
      <protection/>
    </xf>
    <xf numFmtId="0" fontId="11" fillId="0" borderId="35" xfId="55" applyBorder="1" applyAlignment="1">
      <alignment vertical="center" wrapText="1"/>
      <protection/>
    </xf>
    <xf numFmtId="0" fontId="11" fillId="0" borderId="35" xfId="55" applyNumberFormat="1" applyFont="1" applyBorder="1" applyAlignment="1">
      <alignment vertical="top" wrapText="1"/>
      <protection/>
    </xf>
    <xf numFmtId="169" fontId="11" fillId="0" borderId="35" xfId="55" applyNumberFormat="1" applyFont="1" applyBorder="1" applyAlignment="1">
      <alignment horizontal="center" vertical="center"/>
      <protection/>
    </xf>
    <xf numFmtId="4" fontId="11" fillId="0" borderId="35" xfId="55" applyNumberFormat="1" applyFont="1" applyBorder="1" applyAlignment="1">
      <alignment horizontal="center" vertical="center"/>
      <protection/>
    </xf>
    <xf numFmtId="3" fontId="11" fillId="0" borderId="35" xfId="55" applyNumberFormat="1" applyFont="1" applyBorder="1" applyAlignment="1">
      <alignment horizontal="right" vertical="center"/>
      <protection/>
    </xf>
    <xf numFmtId="3" fontId="11" fillId="0" borderId="36" xfId="55" applyNumberFormat="1" applyFont="1" applyBorder="1" applyAlignment="1">
      <alignment vertical="center"/>
      <protection/>
    </xf>
    <xf numFmtId="0" fontId="11" fillId="0" borderId="32" xfId="55" applyNumberFormat="1" applyFont="1" applyBorder="1" applyAlignment="1">
      <alignment wrapText="1"/>
      <protection/>
    </xf>
    <xf numFmtId="0" fontId="11" fillId="0" borderId="26" xfId="55" applyNumberFormat="1" applyFont="1" applyBorder="1" applyAlignment="1">
      <alignment wrapText="1"/>
      <protection/>
    </xf>
    <xf numFmtId="0" fontId="11" fillId="0" borderId="21" xfId="55" applyFont="1" applyBorder="1" applyAlignment="1">
      <alignment horizontal="center" vertical="center" textRotation="255" wrapText="1"/>
      <protection/>
    </xf>
    <xf numFmtId="0" fontId="11" fillId="0" borderId="22" xfId="55" applyFont="1" applyBorder="1" applyAlignment="1">
      <alignment vertical="center"/>
      <protection/>
    </xf>
    <xf numFmtId="0" fontId="11" fillId="0" borderId="35" xfId="55" applyFont="1" applyBorder="1" applyAlignment="1">
      <alignment vertical="center"/>
      <protection/>
    </xf>
    <xf numFmtId="0" fontId="11" fillId="0" borderId="17" xfId="55" applyFont="1" applyBorder="1" applyAlignment="1">
      <alignment horizontal="center" vertical="center" textRotation="255" wrapText="1"/>
      <protection/>
    </xf>
    <xf numFmtId="0" fontId="72" fillId="0" borderId="32" xfId="55" applyFont="1" applyBorder="1" applyAlignment="1">
      <alignment wrapText="1"/>
      <protection/>
    </xf>
    <xf numFmtId="3" fontId="11" fillId="0" borderId="32" xfId="55" applyNumberFormat="1" applyFont="1" applyFill="1" applyBorder="1" applyAlignment="1">
      <alignment horizontal="right" vertical="center"/>
      <protection/>
    </xf>
    <xf numFmtId="0" fontId="73" fillId="0" borderId="28" xfId="55" applyFont="1" applyBorder="1" applyAlignment="1">
      <alignment wrapText="1"/>
      <protection/>
    </xf>
    <xf numFmtId="3" fontId="11" fillId="0" borderId="28" xfId="55" applyNumberFormat="1" applyFont="1" applyFill="1" applyBorder="1" applyAlignment="1">
      <alignment horizontal="right" vertical="center"/>
      <protection/>
    </xf>
    <xf numFmtId="0" fontId="11" fillId="0" borderId="0" xfId="55" applyFont="1" applyBorder="1" applyAlignment="1">
      <alignment horizontal="center" vertical="center" textRotation="255" wrapText="1"/>
      <protection/>
    </xf>
    <xf numFmtId="0" fontId="11" fillId="0" borderId="0" xfId="55" applyBorder="1" applyAlignment="1">
      <alignment vertical="center" wrapText="1"/>
      <protection/>
    </xf>
    <xf numFmtId="0" fontId="11" fillId="0" borderId="0" xfId="55" applyNumberFormat="1" applyFont="1" applyBorder="1" applyAlignment="1">
      <alignment wrapText="1"/>
      <protection/>
    </xf>
    <xf numFmtId="169" fontId="11" fillId="0" borderId="0" xfId="55" applyNumberFormat="1" applyFont="1" applyBorder="1" applyAlignment="1">
      <alignment horizontal="center" vertical="center"/>
      <protection/>
    </xf>
    <xf numFmtId="4" fontId="11" fillId="0" borderId="0" xfId="55" applyNumberFormat="1" applyFont="1" applyBorder="1" applyAlignment="1">
      <alignment horizontal="center" vertical="center"/>
      <protection/>
    </xf>
    <xf numFmtId="3" fontId="11" fillId="0" borderId="0" xfId="55" applyNumberFormat="1" applyFont="1" applyBorder="1" applyAlignment="1">
      <alignment horizontal="right" vertical="center"/>
      <protection/>
    </xf>
    <xf numFmtId="3" fontId="11" fillId="0" borderId="0" xfId="55" applyNumberFormat="1" applyFont="1" applyBorder="1" applyAlignment="1">
      <alignment vertical="center"/>
      <protection/>
    </xf>
    <xf numFmtId="0" fontId="14" fillId="0" borderId="34" xfId="55" applyFont="1" applyBorder="1" applyAlignment="1">
      <alignment horizontal="center" vertical="center" textRotation="90" wrapText="1"/>
      <protection/>
    </xf>
    <xf numFmtId="0" fontId="14" fillId="0" borderId="35" xfId="55" applyFont="1" applyBorder="1" applyAlignment="1">
      <alignment horizontal="center" vertical="center"/>
      <protection/>
    </xf>
    <xf numFmtId="0" fontId="14" fillId="0" borderId="35" xfId="55" applyNumberFormat="1" applyFont="1" applyBorder="1" applyAlignment="1">
      <alignment horizontal="center" vertical="center" textRotation="90"/>
      <protection/>
    </xf>
    <xf numFmtId="4" fontId="14" fillId="0" borderId="35" xfId="55" applyNumberFormat="1" applyFont="1" applyBorder="1" applyAlignment="1">
      <alignment horizontal="center" vertical="center" textRotation="90" wrapText="1"/>
      <protection/>
    </xf>
    <xf numFmtId="4" fontId="14" fillId="0" borderId="36" xfId="55" applyNumberFormat="1" applyFont="1" applyBorder="1" applyAlignment="1">
      <alignment horizontal="center" vertical="center" textRotation="90"/>
      <protection/>
    </xf>
    <xf numFmtId="0" fontId="11" fillId="0" borderId="26" xfId="55" applyFont="1" applyBorder="1" applyAlignment="1">
      <alignment horizontal="justify"/>
      <protection/>
    </xf>
    <xf numFmtId="0" fontId="11" fillId="0" borderId="37" xfId="55" applyBorder="1" applyAlignment="1">
      <alignment horizontal="center" vertical="center"/>
      <protection/>
    </xf>
    <xf numFmtId="0" fontId="11" fillId="0" borderId="38" xfId="55" applyBorder="1" applyAlignment="1">
      <alignment vertical="center" wrapText="1"/>
      <protection/>
    </xf>
    <xf numFmtId="0" fontId="11" fillId="0" borderId="38" xfId="55" applyFont="1" applyBorder="1" applyAlignment="1">
      <alignment horizontal="justify"/>
      <protection/>
    </xf>
    <xf numFmtId="169" fontId="11" fillId="0" borderId="38" xfId="55" applyNumberFormat="1" applyFont="1" applyBorder="1" applyAlignment="1">
      <alignment horizontal="center" vertical="center"/>
      <protection/>
    </xf>
    <xf numFmtId="4" fontId="11" fillId="0" borderId="38" xfId="55" applyNumberFormat="1" applyFont="1" applyBorder="1" applyAlignment="1">
      <alignment horizontal="center" vertical="center"/>
      <protection/>
    </xf>
    <xf numFmtId="3" fontId="11" fillId="0" borderId="38" xfId="55" applyNumberFormat="1" applyFont="1" applyBorder="1" applyAlignment="1">
      <alignment horizontal="right" vertical="center"/>
      <protection/>
    </xf>
    <xf numFmtId="3" fontId="11" fillId="0" borderId="39" xfId="55" applyNumberFormat="1" applyFont="1" applyBorder="1" applyAlignment="1">
      <alignment vertical="center"/>
      <protection/>
    </xf>
    <xf numFmtId="0" fontId="11" fillId="0" borderId="15" xfId="55" applyBorder="1" applyAlignment="1">
      <alignment horizontal="center" vertical="center"/>
      <protection/>
    </xf>
    <xf numFmtId="0" fontId="11" fillId="0" borderId="24" xfId="55" applyNumberFormat="1" applyFont="1" applyBorder="1" applyAlignment="1">
      <alignment horizontal="left" wrapText="1"/>
      <protection/>
    </xf>
    <xf numFmtId="0" fontId="11" fillId="0" borderId="26" xfId="55" applyNumberFormat="1" applyFont="1" applyBorder="1" applyAlignment="1">
      <alignment horizontal="left" vertical="top" wrapText="1"/>
      <protection/>
    </xf>
    <xf numFmtId="0" fontId="11" fillId="0" borderId="26" xfId="55" applyNumberFormat="1" applyFont="1" applyBorder="1" applyAlignment="1">
      <alignment horizontal="left" wrapText="1"/>
      <protection/>
    </xf>
    <xf numFmtId="0" fontId="11" fillId="0" borderId="28" xfId="55" applyNumberFormat="1" applyFont="1" applyBorder="1" applyAlignment="1">
      <alignment horizontal="left" wrapText="1"/>
      <protection/>
    </xf>
    <xf numFmtId="0" fontId="11" fillId="0" borderId="30" xfId="55" applyNumberFormat="1" applyFont="1" applyBorder="1" applyAlignment="1">
      <alignment horizontal="left" wrapText="1"/>
      <protection/>
    </xf>
    <xf numFmtId="0" fontId="11" fillId="0" borderId="0" xfId="55" applyBorder="1" applyAlignment="1">
      <alignment horizontal="center" vertical="center"/>
      <protection/>
    </xf>
    <xf numFmtId="0" fontId="11" fillId="0" borderId="0" xfId="55" applyNumberFormat="1" applyFont="1" applyBorder="1" applyAlignment="1">
      <alignment horizontal="left" vertical="top" wrapText="1"/>
      <protection/>
    </xf>
    <xf numFmtId="0" fontId="11" fillId="0" borderId="24" xfId="55" applyBorder="1" applyAlignment="1">
      <alignment vertical="center"/>
      <protection/>
    </xf>
    <xf numFmtId="0" fontId="11" fillId="0" borderId="24" xfId="55" applyNumberFormat="1" applyFont="1" applyBorder="1" applyAlignment="1">
      <alignment horizontal="left" vertical="top" wrapText="1"/>
      <protection/>
    </xf>
    <xf numFmtId="0" fontId="11" fillId="0" borderId="26" xfId="55" applyBorder="1" applyAlignment="1">
      <alignment vertical="center"/>
      <protection/>
    </xf>
    <xf numFmtId="0" fontId="11" fillId="0" borderId="26" xfId="55" applyFill="1" applyBorder="1" applyAlignment="1">
      <alignment vertical="center"/>
      <protection/>
    </xf>
    <xf numFmtId="0" fontId="11" fillId="0" borderId="26" xfId="55" applyNumberFormat="1" applyFont="1" applyBorder="1" applyAlignment="1">
      <alignment horizontal="left" vertical="center" wrapText="1"/>
      <protection/>
    </xf>
    <xf numFmtId="3" fontId="11" fillId="0" borderId="26" xfId="55" applyNumberFormat="1" applyFont="1" applyBorder="1" applyAlignment="1">
      <alignment vertical="center"/>
      <protection/>
    </xf>
    <xf numFmtId="0" fontId="11" fillId="0" borderId="28" xfId="55" applyBorder="1" applyAlignment="1">
      <alignment vertical="center"/>
      <protection/>
    </xf>
    <xf numFmtId="0" fontId="11" fillId="0" borderId="32" xfId="55" applyBorder="1" applyAlignment="1">
      <alignment vertical="center"/>
      <protection/>
    </xf>
    <xf numFmtId="0" fontId="11" fillId="0" borderId="28" xfId="55" applyFill="1" applyBorder="1" applyAlignment="1">
      <alignment vertical="center"/>
      <protection/>
    </xf>
    <xf numFmtId="3" fontId="11" fillId="0" borderId="28" xfId="55" applyNumberFormat="1" applyFont="1" applyBorder="1" applyAlignment="1">
      <alignment vertical="center"/>
      <protection/>
    </xf>
    <xf numFmtId="0" fontId="11" fillId="0" borderId="32" xfId="55" applyFill="1" applyBorder="1" applyAlignment="1">
      <alignment vertical="center"/>
      <protection/>
    </xf>
    <xf numFmtId="4" fontId="11" fillId="0" borderId="0" xfId="55" applyNumberFormat="1" applyAlignment="1">
      <alignment vertical="center" wrapText="1"/>
      <protection/>
    </xf>
    <xf numFmtId="3" fontId="14" fillId="0" borderId="0" xfId="55" applyNumberFormat="1" applyFont="1" applyAlignment="1">
      <alignment vertical="center"/>
      <protection/>
    </xf>
    <xf numFmtId="0" fontId="63" fillId="0" borderId="0" xfId="0" applyFont="1" applyAlignment="1">
      <alignment vertical="top"/>
    </xf>
    <xf numFmtId="0" fontId="62" fillId="0" borderId="0" xfId="0" applyFont="1" applyAlignment="1">
      <alignment vertical="top"/>
    </xf>
    <xf numFmtId="167" fontId="62" fillId="0" borderId="10" xfId="57" applyNumberFormat="1" applyFont="1" applyBorder="1" applyAlignment="1">
      <alignment vertical="top"/>
    </xf>
    <xf numFmtId="0" fontId="62" fillId="0" borderId="40" xfId="0" applyFont="1" applyBorder="1" applyAlignment="1">
      <alignment vertical="top"/>
    </xf>
    <xf numFmtId="167" fontId="62" fillId="0" borderId="40" xfId="57" applyNumberFormat="1" applyFont="1" applyBorder="1" applyAlignment="1">
      <alignment vertical="top"/>
    </xf>
    <xf numFmtId="0" fontId="62" fillId="0" borderId="0" xfId="0" applyFont="1" applyAlignment="1">
      <alignment vertical="top"/>
    </xf>
    <xf numFmtId="0" fontId="62" fillId="0" borderId="10" xfId="0" applyFont="1" applyBorder="1" applyAlignment="1">
      <alignment vertical="top"/>
    </xf>
    <xf numFmtId="0" fontId="62" fillId="0" borderId="0" xfId="0" applyFont="1" applyAlignment="1">
      <alignment vertical="top"/>
    </xf>
    <xf numFmtId="0" fontId="63" fillId="0" borderId="0" xfId="0" applyFont="1" applyAlignment="1">
      <alignment horizontal="center" vertical="top"/>
    </xf>
    <xf numFmtId="167" fontId="62" fillId="0" borderId="10" xfId="57" applyNumberFormat="1" applyFont="1" applyBorder="1" applyAlignment="1">
      <alignment horizontal="center" vertical="top"/>
    </xf>
    <xf numFmtId="167" fontId="62" fillId="0" borderId="11" xfId="57" applyNumberFormat="1" applyFont="1" applyBorder="1" applyAlignment="1">
      <alignment horizontal="center" vertical="top"/>
    </xf>
    <xf numFmtId="0" fontId="62" fillId="0" borderId="41" xfId="0" applyFont="1" applyBorder="1" applyAlignment="1">
      <alignment horizontal="center" vertical="top"/>
    </xf>
    <xf numFmtId="0" fontId="63" fillId="0" borderId="0" xfId="0" applyFont="1" applyAlignment="1">
      <alignment vertical="top"/>
    </xf>
    <xf numFmtId="0" fontId="62" fillId="0" borderId="0" xfId="0" applyFont="1" applyAlignment="1">
      <alignment horizontal="center" vertical="top"/>
    </xf>
    <xf numFmtId="167" fontId="62" fillId="0" borderId="41" xfId="57" applyNumberFormat="1" applyFont="1" applyBorder="1" applyAlignment="1">
      <alignment horizontal="center" vertical="top"/>
    </xf>
    <xf numFmtId="0" fontId="70" fillId="0" borderId="0" xfId="0" applyNumberFormat="1" applyFont="1" applyAlignment="1">
      <alignment horizontal="left"/>
    </xf>
    <xf numFmtId="0" fontId="10" fillId="0" borderId="0" xfId="0" applyFont="1" applyAlignment="1">
      <alignment horizontal="left"/>
    </xf>
    <xf numFmtId="0" fontId="10" fillId="0" borderId="14" xfId="0" applyFont="1" applyBorder="1" applyAlignment="1">
      <alignment horizontal="left"/>
    </xf>
    <xf numFmtId="0" fontId="8" fillId="0" borderId="0" xfId="0" applyFont="1" applyAlignment="1">
      <alignment horizontal="center"/>
    </xf>
    <xf numFmtId="168" fontId="10" fillId="0" borderId="14" xfId="0" applyNumberFormat="1" applyFont="1" applyBorder="1" applyAlignment="1">
      <alignment horizontal="center"/>
    </xf>
    <xf numFmtId="3" fontId="10" fillId="0" borderId="14" xfId="0" applyNumberFormat="1" applyFont="1" applyBorder="1" applyAlignment="1">
      <alignment horizontal="center"/>
    </xf>
    <xf numFmtId="168" fontId="8" fillId="0" borderId="42" xfId="0" applyNumberFormat="1" applyFont="1" applyBorder="1" applyAlignment="1">
      <alignment horizontal="center"/>
    </xf>
    <xf numFmtId="49" fontId="74" fillId="0" borderId="0" xfId="0" applyNumberFormat="1" applyFont="1" applyAlignment="1">
      <alignment horizontal="left"/>
    </xf>
    <xf numFmtId="49" fontId="10" fillId="0" borderId="0" xfId="0" applyNumberFormat="1" applyFont="1" applyAlignment="1">
      <alignment horizontal="left"/>
    </xf>
    <xf numFmtId="0" fontId="70" fillId="0" borderId="14" xfId="0" applyNumberFormat="1" applyFont="1" applyBorder="1" applyAlignment="1">
      <alignment horizontal="left"/>
    </xf>
    <xf numFmtId="0" fontId="9" fillId="0" borderId="14" xfId="0" applyFont="1" applyBorder="1" applyAlignment="1">
      <alignment horizontal="left"/>
    </xf>
    <xf numFmtId="0" fontId="10" fillId="0" borderId="0" xfId="0" applyFont="1" applyBorder="1" applyAlignment="1">
      <alignment horizontal="center"/>
    </xf>
    <xf numFmtId="0" fontId="10" fillId="0" borderId="0" xfId="0" applyFont="1" applyAlignment="1">
      <alignment horizontal="center"/>
    </xf>
    <xf numFmtId="0" fontId="9" fillId="0" borderId="0" xfId="0" applyFont="1" applyAlignment="1">
      <alignment horizontal="left"/>
    </xf>
    <xf numFmtId="0" fontId="10" fillId="0" borderId="0" xfId="55" applyFont="1" applyAlignment="1">
      <alignment horizontal="left" wrapText="1"/>
      <protection/>
    </xf>
    <xf numFmtId="0" fontId="11" fillId="0" borderId="0" xfId="55" applyAlignment="1">
      <alignment horizontal="left" wrapText="1"/>
      <protection/>
    </xf>
    <xf numFmtId="0" fontId="12" fillId="0" borderId="0" xfId="55" applyFont="1" applyBorder="1" applyAlignment="1">
      <alignment horizontal="center" vertical="top" wrapText="1"/>
      <protection/>
    </xf>
    <xf numFmtId="0" fontId="11" fillId="0" borderId="0" xfId="55" applyBorder="1" applyAlignment="1">
      <alignment horizontal="center" vertical="top" wrapText="1"/>
      <protection/>
    </xf>
    <xf numFmtId="0" fontId="10" fillId="0" borderId="0" xfId="55" applyFont="1" applyBorder="1" applyAlignment="1">
      <alignment horizontal="center" vertical="top" wrapText="1"/>
      <protection/>
    </xf>
    <xf numFmtId="0" fontId="14" fillId="0" borderId="0" xfId="55" applyFont="1" applyBorder="1" applyAlignment="1">
      <alignment horizontal="left" vertical="center"/>
      <protection/>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Normál 2" xfId="54"/>
    <cellStyle name="Normál 3"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khim\Downloads\F&#252;zesgyarmat,%20b&#246;lcs&#337;de%20&#225;razott%20202008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esítő"/>
      <sheetName val="tétele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1"/>
  <sheetViews>
    <sheetView zoomScalePageLayoutView="0" workbookViewId="0" topLeftCell="A16">
      <selection activeCell="F33" sqref="F33"/>
    </sheetView>
  </sheetViews>
  <sheetFormatPr defaultColWidth="9.140625" defaultRowHeight="15"/>
  <cols>
    <col min="1" max="1" width="41.7109375" style="233" customWidth="1"/>
    <col min="2" max="2" width="10.7109375" style="233" customWidth="1"/>
    <col min="3" max="4" width="15.7109375" style="233" customWidth="1"/>
    <col min="5" max="16384" width="9.140625" style="233" customWidth="1"/>
  </cols>
  <sheetData>
    <row r="1" spans="1:4" s="232" customFormat="1" ht="15.75">
      <c r="A1" s="244"/>
      <c r="B1" s="244"/>
      <c r="C1" s="244"/>
      <c r="D1" s="244"/>
    </row>
    <row r="2" spans="1:4" s="232" customFormat="1" ht="15.75">
      <c r="A2" s="244"/>
      <c r="B2" s="244"/>
      <c r="C2" s="244"/>
      <c r="D2" s="244"/>
    </row>
    <row r="3" spans="1:4" s="232" customFormat="1" ht="15.75">
      <c r="A3" s="244"/>
      <c r="B3" s="244"/>
      <c r="C3" s="244"/>
      <c r="D3" s="244"/>
    </row>
    <row r="4" spans="1:4" ht="15.75">
      <c r="A4" s="239"/>
      <c r="B4" s="239"/>
      <c r="C4" s="239"/>
      <c r="D4" s="239"/>
    </row>
    <row r="5" spans="1:4" ht="15.75">
      <c r="A5" s="239"/>
      <c r="B5" s="239"/>
      <c r="C5" s="239"/>
      <c r="D5" s="239"/>
    </row>
    <row r="6" spans="1:4" ht="15.75">
      <c r="A6" s="239"/>
      <c r="B6" s="239"/>
      <c r="C6" s="239"/>
      <c r="D6" s="239"/>
    </row>
    <row r="7" spans="1:4" ht="15.75">
      <c r="A7" s="239"/>
      <c r="B7" s="239"/>
      <c r="C7" s="239"/>
      <c r="D7" s="239"/>
    </row>
    <row r="9" spans="1:3" ht="15.75">
      <c r="A9" s="233" t="s">
        <v>485</v>
      </c>
      <c r="C9" s="233" t="s">
        <v>442</v>
      </c>
    </row>
    <row r="10" spans="1:3" ht="15.75">
      <c r="A10" s="233" t="s">
        <v>442</v>
      </c>
      <c r="C10" s="233" t="s">
        <v>442</v>
      </c>
    </row>
    <row r="11" spans="1:3" ht="15.75">
      <c r="A11" s="233" t="s">
        <v>486</v>
      </c>
      <c r="C11" s="233" t="s">
        <v>487</v>
      </c>
    </row>
    <row r="12" ht="15.75">
      <c r="A12" s="233" t="s">
        <v>442</v>
      </c>
    </row>
    <row r="13" ht="15.75">
      <c r="A13" s="233" t="s">
        <v>442</v>
      </c>
    </row>
    <row r="14" ht="15.75">
      <c r="A14" s="233" t="s">
        <v>442</v>
      </c>
    </row>
    <row r="15" ht="15.75">
      <c r="A15" s="233" t="s">
        <v>443</v>
      </c>
    </row>
    <row r="16" ht="15.75">
      <c r="A16" s="233" t="s">
        <v>488</v>
      </c>
    </row>
    <row r="17" ht="15.75">
      <c r="A17" s="233" t="s">
        <v>489</v>
      </c>
    </row>
    <row r="20" ht="15.75">
      <c r="A20" s="233" t="s">
        <v>444</v>
      </c>
    </row>
    <row r="22" spans="1:4" ht="15.75">
      <c r="A22" s="240" t="s">
        <v>1556</v>
      </c>
      <c r="B22" s="240"/>
      <c r="C22" s="240"/>
      <c r="D22" s="240"/>
    </row>
    <row r="23" spans="1:4" ht="15.75">
      <c r="A23" s="16" t="s">
        <v>446</v>
      </c>
      <c r="B23" s="16"/>
      <c r="C23" s="19" t="s">
        <v>447</v>
      </c>
      <c r="D23" s="19" t="s">
        <v>448</v>
      </c>
    </row>
    <row r="24" spans="1:4" ht="15.75">
      <c r="A24" s="16" t="s">
        <v>490</v>
      </c>
      <c r="B24" s="16"/>
      <c r="C24" s="20">
        <f>'Záradék-építészet'!C24</f>
        <v>0</v>
      </c>
      <c r="D24" s="20">
        <f>'Záradék-építészet'!D24</f>
        <v>0</v>
      </c>
    </row>
    <row r="25" spans="1:4" ht="15.75">
      <c r="A25" s="16" t="s">
        <v>1557</v>
      </c>
      <c r="B25" s="16"/>
      <c r="C25" s="20">
        <f>'Összesítő-villanyszerelés'!G25</f>
        <v>0</v>
      </c>
      <c r="D25" s="20">
        <f>'Összesítő-villanyszerelés'!I25</f>
        <v>0</v>
      </c>
    </row>
    <row r="26" spans="1:4" ht="15.75">
      <c r="A26" s="16" t="s">
        <v>1558</v>
      </c>
      <c r="B26" s="16"/>
      <c r="C26" s="234">
        <f>'FOOSSZ-gépészet'!C29</f>
        <v>0</v>
      </c>
      <c r="D26" s="234">
        <f>'FOOSSZ-gépészet'!D29</f>
        <v>0</v>
      </c>
    </row>
    <row r="27" spans="1:4" ht="16.5" thickBot="1">
      <c r="A27" s="235" t="s">
        <v>1559</v>
      </c>
      <c r="B27" s="235"/>
      <c r="C27" s="236"/>
      <c r="D27" s="236">
        <f>'Útépítés összesítő'!C14</f>
        <v>0</v>
      </c>
    </row>
    <row r="28" spans="1:4" ht="16.5" thickTop="1">
      <c r="A28" s="16" t="s">
        <v>450</v>
      </c>
      <c r="B28" s="16"/>
      <c r="C28" s="20">
        <f>SUM(C24:C27)</f>
        <v>0</v>
      </c>
      <c r="D28" s="20">
        <f>SUM(D24:D27)</f>
        <v>0</v>
      </c>
    </row>
    <row r="29" spans="1:4" s="237" customFormat="1" ht="15.75">
      <c r="A29" s="238" t="s">
        <v>1560</v>
      </c>
      <c r="B29" s="238"/>
      <c r="C29" s="241">
        <f>C28+D28</f>
        <v>0</v>
      </c>
      <c r="D29" s="241"/>
    </row>
    <row r="30" spans="1:4" s="237" customFormat="1" ht="15.75">
      <c r="A30" s="16" t="s">
        <v>1561</v>
      </c>
      <c r="B30" s="16"/>
      <c r="C30" s="241">
        <f>C29*3.78%</f>
        <v>0</v>
      </c>
      <c r="D30" s="241"/>
    </row>
    <row r="31" spans="1:4" ht="15.75">
      <c r="A31" s="16" t="s">
        <v>1562</v>
      </c>
      <c r="B31" s="16"/>
      <c r="C31" s="241">
        <f>ROUND(C29+C30,0)</f>
        <v>0</v>
      </c>
      <c r="D31" s="241"/>
    </row>
    <row r="32" spans="1:4" ht="15.75">
      <c r="A32" s="16" t="s">
        <v>452</v>
      </c>
      <c r="B32" s="17">
        <v>0.27</v>
      </c>
      <c r="C32" s="242">
        <f>ROUND(C31*B32,0)</f>
        <v>0</v>
      </c>
      <c r="D32" s="242"/>
    </row>
    <row r="33" spans="1:4" ht="15.75">
      <c r="A33" s="16" t="s">
        <v>453</v>
      </c>
      <c r="B33" s="16"/>
      <c r="C33" s="241">
        <f>ROUND(C31+C32,0)</f>
        <v>0</v>
      </c>
      <c r="D33" s="241"/>
    </row>
    <row r="37" spans="2:3" ht="15.75">
      <c r="B37" s="243" t="s">
        <v>454</v>
      </c>
      <c r="C37" s="243"/>
    </row>
    <row r="39" ht="15.75">
      <c r="A39" s="18"/>
    </row>
    <row r="40" ht="15.75">
      <c r="A40" s="18"/>
    </row>
    <row r="41" ht="15.75">
      <c r="A41" s="18"/>
    </row>
  </sheetData>
  <sheetProtection/>
  <mergeCells count="14">
    <mergeCell ref="A1:D1"/>
    <mergeCell ref="A2:D2"/>
    <mergeCell ref="A3:D3"/>
    <mergeCell ref="A4:D4"/>
    <mergeCell ref="A5:D5"/>
    <mergeCell ref="A6:D6"/>
    <mergeCell ref="A7:D7"/>
    <mergeCell ref="A22:D22"/>
    <mergeCell ref="C31:D31"/>
    <mergeCell ref="C32:D32"/>
    <mergeCell ref="C33:D33"/>
    <mergeCell ref="B37:C37"/>
    <mergeCell ref="C29:D29"/>
    <mergeCell ref="C30:D30"/>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132</v>
      </c>
      <c r="C2" s="9" t="s">
        <v>133</v>
      </c>
      <c r="D2" s="5">
        <v>6</v>
      </c>
      <c r="E2" s="1" t="s">
        <v>13</v>
      </c>
      <c r="H2" s="5">
        <f>ROUND(D2*F2,0)</f>
        <v>0</v>
      </c>
      <c r="I2" s="5">
        <f>ROUND(D2*G2,0)</f>
        <v>0</v>
      </c>
    </row>
    <row r="3" ht="63.75">
      <c r="C3" s="9" t="s">
        <v>134</v>
      </c>
    </row>
    <row r="5" spans="1:9" ht="89.25">
      <c r="A5" s="7">
        <v>2</v>
      </c>
      <c r="B5" s="1" t="s">
        <v>135</v>
      </c>
      <c r="C5" s="9" t="s">
        <v>133</v>
      </c>
      <c r="D5" s="5">
        <v>25</v>
      </c>
      <c r="E5" s="1" t="s">
        <v>13</v>
      </c>
      <c r="H5" s="5">
        <f>ROUND(D5*F5,0)</f>
        <v>0</v>
      </c>
      <c r="I5" s="5">
        <f>ROUND(D5*G5,0)</f>
        <v>0</v>
      </c>
    </row>
    <row r="6" ht="63.75">
      <c r="C6" s="9" t="s">
        <v>136</v>
      </c>
    </row>
    <row r="7" spans="1:9" ht="89.25">
      <c r="A7" s="7">
        <v>3</v>
      </c>
      <c r="B7" s="1" t="s">
        <v>137</v>
      </c>
      <c r="C7" s="9" t="s">
        <v>133</v>
      </c>
      <c r="D7" s="5">
        <v>4</v>
      </c>
      <c r="E7" s="1" t="s">
        <v>13</v>
      </c>
      <c r="H7" s="5">
        <f>ROUND(D7*F7,0)</f>
        <v>0</v>
      </c>
      <c r="I7" s="5">
        <f>ROUND(D7*G7,0)</f>
        <v>0</v>
      </c>
    </row>
    <row r="8" ht="63.75">
      <c r="C8" s="9" t="s">
        <v>138</v>
      </c>
    </row>
    <row r="9" spans="1:9" ht="89.25">
      <c r="A9" s="7">
        <v>4</v>
      </c>
      <c r="B9" s="1" t="s">
        <v>139</v>
      </c>
      <c r="C9" s="9" t="s">
        <v>133</v>
      </c>
      <c r="D9" s="5">
        <v>3</v>
      </c>
      <c r="E9" s="1" t="s">
        <v>13</v>
      </c>
      <c r="H9" s="5">
        <f>ROUND(D9*F9,0)</f>
        <v>0</v>
      </c>
      <c r="I9" s="5">
        <f>ROUND(D9*G9,0)</f>
        <v>0</v>
      </c>
    </row>
    <row r="10" ht="63.75">
      <c r="C10" s="9" t="s">
        <v>140</v>
      </c>
    </row>
    <row r="11" spans="1:9" ht="102">
      <c r="A11" s="7">
        <v>5</v>
      </c>
      <c r="B11" s="1" t="s">
        <v>141</v>
      </c>
      <c r="C11" s="9" t="s">
        <v>142</v>
      </c>
      <c r="D11" s="5">
        <v>6</v>
      </c>
      <c r="E11" s="1" t="s">
        <v>13</v>
      </c>
      <c r="H11" s="5">
        <f>ROUND(D11*F11,0)</f>
        <v>0</v>
      </c>
      <c r="I11" s="5">
        <f>ROUND(D11*G11,0)</f>
        <v>0</v>
      </c>
    </row>
    <row r="12" ht="76.5">
      <c r="C12" s="9" t="s">
        <v>143</v>
      </c>
    </row>
    <row r="13" spans="1:9" s="8" customFormat="1" ht="12.75">
      <c r="A13" s="6"/>
      <c r="B13" s="2"/>
      <c r="C13" s="2" t="s">
        <v>19</v>
      </c>
      <c r="D13" s="4"/>
      <c r="E13" s="2"/>
      <c r="F13" s="4"/>
      <c r="G13" s="4"/>
      <c r="H13" s="4">
        <f>ROUND(SUM(H2:H12),0)</f>
        <v>0</v>
      </c>
      <c r="I13" s="4">
        <f>ROUND(SUM(I2:I12),0)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Előregyártott épületszerkezeti elem elhelyezése és szerelése</oddHeader>
  </headerFooter>
</worksheet>
</file>

<file path=xl/worksheets/sheet11.xml><?xml version="1.0" encoding="utf-8"?>
<worksheet xmlns="http://schemas.openxmlformats.org/spreadsheetml/2006/main" xmlns:r="http://schemas.openxmlformats.org/officeDocument/2006/relationships">
  <dimension ref="A1:I1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76.5">
      <c r="A2" s="7">
        <v>1</v>
      </c>
      <c r="B2" s="1" t="s">
        <v>145</v>
      </c>
      <c r="C2" s="1" t="s">
        <v>146</v>
      </c>
      <c r="D2" s="5">
        <v>3.8</v>
      </c>
      <c r="E2" s="1" t="s">
        <v>47</v>
      </c>
      <c r="H2" s="5">
        <f>ROUND(D2*F2,0)</f>
        <v>0</v>
      </c>
      <c r="I2" s="5">
        <f>ROUND(D2*G2,0)</f>
        <v>0</v>
      </c>
    </row>
    <row r="4" spans="1:9" ht="76.5">
      <c r="A4" s="7">
        <v>2</v>
      </c>
      <c r="B4" s="1" t="s">
        <v>147</v>
      </c>
      <c r="C4" s="1" t="s">
        <v>148</v>
      </c>
      <c r="D4" s="5">
        <v>21.4</v>
      </c>
      <c r="E4" s="1" t="s">
        <v>22</v>
      </c>
      <c r="H4" s="5">
        <f>ROUND(D4*F4,0)</f>
        <v>0</v>
      </c>
      <c r="I4" s="5">
        <f>ROUND(D4*G4,0)</f>
        <v>0</v>
      </c>
    </row>
    <row r="5" spans="1:9" ht="25.5">
      <c r="A5" s="7">
        <v>3</v>
      </c>
      <c r="B5" s="1" t="s">
        <v>149</v>
      </c>
      <c r="C5" s="1" t="s">
        <v>150</v>
      </c>
      <c r="D5" s="5">
        <v>3.8</v>
      </c>
      <c r="E5" s="1" t="s">
        <v>47</v>
      </c>
      <c r="H5" s="5">
        <f>ROUND(D5*F5,0)</f>
        <v>0</v>
      </c>
      <c r="I5" s="5">
        <f>ROUND(D5*G5,0)</f>
        <v>0</v>
      </c>
    </row>
    <row r="6" spans="1:9" ht="102">
      <c r="A6" s="7">
        <v>4</v>
      </c>
      <c r="B6" s="1" t="s">
        <v>151</v>
      </c>
      <c r="C6" s="9" t="s">
        <v>152</v>
      </c>
      <c r="D6" s="5">
        <v>213</v>
      </c>
      <c r="E6" s="1" t="s">
        <v>22</v>
      </c>
      <c r="H6" s="5">
        <f>ROUND(D6*F6,0)</f>
        <v>0</v>
      </c>
      <c r="I6" s="5">
        <f>ROUND(D6*G6,0)</f>
        <v>0</v>
      </c>
    </row>
    <row r="7" ht="25.5">
      <c r="C7" s="9" t="s">
        <v>153</v>
      </c>
    </row>
    <row r="8" spans="1:9" ht="89.25">
      <c r="A8" s="7">
        <v>5</v>
      </c>
      <c r="B8" s="1" t="s">
        <v>154</v>
      </c>
      <c r="C8" s="9" t="s">
        <v>155</v>
      </c>
      <c r="D8" s="5">
        <v>166.8</v>
      </c>
      <c r="E8" s="1" t="s">
        <v>22</v>
      </c>
      <c r="H8" s="5">
        <f>ROUND(D8*F8,0)</f>
        <v>0</v>
      </c>
      <c r="I8" s="5">
        <f>ROUND(D8*G8,0)</f>
        <v>0</v>
      </c>
    </row>
    <row r="9" ht="25.5">
      <c r="C9" s="9" t="s">
        <v>156</v>
      </c>
    </row>
    <row r="10" spans="1:9" ht="89.25">
      <c r="A10" s="7">
        <v>6</v>
      </c>
      <c r="B10" s="1" t="s">
        <v>157</v>
      </c>
      <c r="C10" s="9" t="s">
        <v>158</v>
      </c>
      <c r="D10" s="5">
        <v>34.5</v>
      </c>
      <c r="E10" s="1" t="s">
        <v>22</v>
      </c>
      <c r="H10" s="5">
        <f>ROUND(D10*F10,0)</f>
        <v>0</v>
      </c>
      <c r="I10" s="5">
        <f>ROUND(D10*G10,0)</f>
        <v>0</v>
      </c>
    </row>
    <row r="11" ht="25.5">
      <c r="C11" s="9" t="s">
        <v>159</v>
      </c>
    </row>
    <row r="12" spans="1:9" ht="102">
      <c r="A12" s="7">
        <v>7</v>
      </c>
      <c r="B12" s="1" t="s">
        <v>160</v>
      </c>
      <c r="C12" s="9" t="s">
        <v>161</v>
      </c>
      <c r="D12" s="5">
        <v>7.6</v>
      </c>
      <c r="E12" s="1" t="s">
        <v>22</v>
      </c>
      <c r="H12" s="5">
        <f>ROUND(D12*F12,0)</f>
        <v>0</v>
      </c>
      <c r="I12" s="5">
        <f>ROUND(D12*G12,0)</f>
        <v>0</v>
      </c>
    </row>
    <row r="13" ht="25.5">
      <c r="C13" s="9" t="s">
        <v>162</v>
      </c>
    </row>
    <row r="14" spans="1:9" ht="102">
      <c r="A14" s="7">
        <v>8</v>
      </c>
      <c r="B14" s="1" t="s">
        <v>163</v>
      </c>
      <c r="C14" s="9" t="s">
        <v>164</v>
      </c>
      <c r="D14" s="5">
        <v>4.9</v>
      </c>
      <c r="E14" s="1" t="s">
        <v>47</v>
      </c>
      <c r="H14" s="5">
        <f>ROUND(D14*F14,0)</f>
        <v>0</v>
      </c>
      <c r="I14" s="5">
        <f>ROUND(D14*G14,0)</f>
        <v>0</v>
      </c>
    </row>
    <row r="15" ht="25.5">
      <c r="C15" s="9" t="s">
        <v>165</v>
      </c>
    </row>
    <row r="16" spans="1:9" s="8" customFormat="1" ht="12.75">
      <c r="A16" s="6"/>
      <c r="B16" s="2"/>
      <c r="C16" s="2" t="s">
        <v>19</v>
      </c>
      <c r="D16" s="4"/>
      <c r="E16" s="2"/>
      <c r="F16" s="4"/>
      <c r="G16" s="4"/>
      <c r="H16" s="4">
        <f>ROUND(SUM(H2:H15),0)</f>
        <v>0</v>
      </c>
      <c r="I16" s="4">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Falazás és egyéb kőművesmunka</oddHeader>
  </headerFooter>
</worksheet>
</file>

<file path=xl/worksheets/sheet12.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167</v>
      </c>
      <c r="C2" s="1" t="s">
        <v>168</v>
      </c>
      <c r="D2" s="5">
        <v>229.4</v>
      </c>
      <c r="E2" s="1" t="s">
        <v>68</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és könnyű épületszerkezet szerelése</oddHeader>
  </headerFooter>
</worksheet>
</file>

<file path=xl/worksheets/sheet13.xml><?xml version="1.0" encoding="utf-8"?>
<worksheet xmlns="http://schemas.openxmlformats.org/spreadsheetml/2006/main" xmlns:r="http://schemas.openxmlformats.org/officeDocument/2006/relationships">
  <dimension ref="A1:I1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170</v>
      </c>
      <c r="C2" s="1" t="s">
        <v>171</v>
      </c>
      <c r="D2" s="5">
        <v>22.4</v>
      </c>
      <c r="E2" s="1" t="s">
        <v>22</v>
      </c>
      <c r="H2" s="5">
        <f>ROUND(D2*F2,0)</f>
        <v>0</v>
      </c>
      <c r="I2" s="5">
        <f>ROUND(D2*G2,0)</f>
        <v>0</v>
      </c>
    </row>
    <row r="4" spans="1:9" ht="25.5">
      <c r="A4" s="7">
        <v>2</v>
      </c>
      <c r="B4" s="1" t="s">
        <v>172</v>
      </c>
      <c r="C4" s="1" t="s">
        <v>173</v>
      </c>
      <c r="D4" s="5">
        <v>30.8</v>
      </c>
      <c r="E4" s="1" t="s">
        <v>22</v>
      </c>
      <c r="H4" s="5">
        <f aca="true" t="shared" si="0" ref="H4:H11">ROUND(D4*F4,0)</f>
        <v>0</v>
      </c>
      <c r="I4" s="5">
        <f aca="true" t="shared" si="1" ref="I4:I11">ROUND(D4*G4,0)</f>
        <v>0</v>
      </c>
    </row>
    <row r="5" spans="1:9" ht="12.75">
      <c r="A5" s="7">
        <v>3</v>
      </c>
      <c r="B5" s="1" t="s">
        <v>174</v>
      </c>
      <c r="C5" s="1" t="s">
        <v>175</v>
      </c>
      <c r="D5" s="5">
        <v>6.7</v>
      </c>
      <c r="E5" s="1" t="s">
        <v>22</v>
      </c>
      <c r="H5" s="5">
        <f t="shared" si="0"/>
        <v>0</v>
      </c>
      <c r="I5" s="5">
        <f t="shared" si="1"/>
        <v>0</v>
      </c>
    </row>
    <row r="6" spans="1:9" ht="25.5">
      <c r="A6" s="7">
        <v>4</v>
      </c>
      <c r="B6" s="1" t="s">
        <v>176</v>
      </c>
      <c r="C6" s="1" t="s">
        <v>177</v>
      </c>
      <c r="D6" s="5">
        <v>6.7</v>
      </c>
      <c r="E6" s="1" t="s">
        <v>22</v>
      </c>
      <c r="H6" s="5">
        <f t="shared" si="0"/>
        <v>0</v>
      </c>
      <c r="I6" s="5">
        <f t="shared" si="1"/>
        <v>0</v>
      </c>
    </row>
    <row r="7" spans="1:9" ht="25.5">
      <c r="A7" s="7">
        <v>5</v>
      </c>
      <c r="B7" s="1" t="s">
        <v>178</v>
      </c>
      <c r="C7" s="1" t="s">
        <v>179</v>
      </c>
      <c r="D7" s="5">
        <v>500.8</v>
      </c>
      <c r="E7" s="1" t="s">
        <v>22</v>
      </c>
      <c r="H7" s="5">
        <f t="shared" si="0"/>
        <v>0</v>
      </c>
      <c r="I7" s="5">
        <f t="shared" si="1"/>
        <v>0</v>
      </c>
    </row>
    <row r="8" spans="1:9" ht="38.25">
      <c r="A8" s="7">
        <v>6</v>
      </c>
      <c r="B8" s="1" t="s">
        <v>180</v>
      </c>
      <c r="C8" s="1" t="s">
        <v>181</v>
      </c>
      <c r="D8" s="5">
        <v>9.2</v>
      </c>
      <c r="E8" s="1" t="s">
        <v>22</v>
      </c>
      <c r="H8" s="5">
        <f t="shared" si="0"/>
        <v>0</v>
      </c>
      <c r="I8" s="5">
        <f t="shared" si="1"/>
        <v>0</v>
      </c>
    </row>
    <row r="9" spans="1:9" ht="38.25">
      <c r="A9" s="7">
        <v>7</v>
      </c>
      <c r="B9" s="1" t="s">
        <v>182</v>
      </c>
      <c r="C9" s="1" t="s">
        <v>183</v>
      </c>
      <c r="D9" s="5">
        <v>611.6</v>
      </c>
      <c r="E9" s="1" t="s">
        <v>22</v>
      </c>
      <c r="H9" s="5">
        <f t="shared" si="0"/>
        <v>0</v>
      </c>
      <c r="I9" s="5">
        <f t="shared" si="1"/>
        <v>0</v>
      </c>
    </row>
    <row r="10" spans="1:9" ht="38.25">
      <c r="A10" s="7">
        <v>8</v>
      </c>
      <c r="B10" s="1" t="s">
        <v>184</v>
      </c>
      <c r="C10" s="1" t="s">
        <v>185</v>
      </c>
      <c r="D10" s="5">
        <v>488.5</v>
      </c>
      <c r="E10" s="1" t="s">
        <v>22</v>
      </c>
      <c r="H10" s="5">
        <f t="shared" si="0"/>
        <v>0</v>
      </c>
      <c r="I10" s="5">
        <f t="shared" si="1"/>
        <v>0</v>
      </c>
    </row>
    <row r="11" spans="1:9" ht="89.25">
      <c r="A11" s="7">
        <v>9</v>
      </c>
      <c r="B11" s="1" t="s">
        <v>186</v>
      </c>
      <c r="C11" s="9" t="s">
        <v>187</v>
      </c>
      <c r="D11" s="5">
        <v>769.8</v>
      </c>
      <c r="E11" s="1" t="s">
        <v>22</v>
      </c>
      <c r="H11" s="5">
        <f t="shared" si="0"/>
        <v>0</v>
      </c>
      <c r="I11" s="5">
        <f t="shared" si="1"/>
        <v>0</v>
      </c>
    </row>
    <row r="12" ht="12.75">
      <c r="C12" s="9" t="s">
        <v>188</v>
      </c>
    </row>
    <row r="13" spans="1:9" ht="38.25">
      <c r="A13" s="7">
        <v>10</v>
      </c>
      <c r="B13" s="1" t="s">
        <v>189</v>
      </c>
      <c r="C13" s="1" t="s">
        <v>190</v>
      </c>
      <c r="D13" s="5">
        <v>611.6</v>
      </c>
      <c r="E13" s="1" t="s">
        <v>22</v>
      </c>
      <c r="H13" s="5">
        <f aca="true" t="shared" si="2" ref="H13:H18">ROUND(D13*F13,0)</f>
        <v>0</v>
      </c>
      <c r="I13" s="5">
        <f aca="true" t="shared" si="3" ref="I13:I18">ROUND(D13*G13,0)</f>
        <v>0</v>
      </c>
    </row>
    <row r="14" spans="1:9" ht="25.5">
      <c r="A14" s="7">
        <v>11</v>
      </c>
      <c r="B14" s="1" t="s">
        <v>191</v>
      </c>
      <c r="C14" s="1" t="s">
        <v>193</v>
      </c>
      <c r="D14" s="5">
        <v>610</v>
      </c>
      <c r="E14" s="1" t="s">
        <v>192</v>
      </c>
      <c r="H14" s="5">
        <f t="shared" si="2"/>
        <v>0</v>
      </c>
      <c r="I14" s="5">
        <f t="shared" si="3"/>
        <v>0</v>
      </c>
    </row>
    <row r="15" spans="1:9" ht="63.75">
      <c r="A15" s="7">
        <v>12</v>
      </c>
      <c r="B15" s="1" t="s">
        <v>194</v>
      </c>
      <c r="C15" s="1" t="s">
        <v>195</v>
      </c>
      <c r="D15" s="5">
        <v>42</v>
      </c>
      <c r="E15" s="1" t="s">
        <v>192</v>
      </c>
      <c r="H15" s="5">
        <f t="shared" si="2"/>
        <v>0</v>
      </c>
      <c r="I15" s="5">
        <f t="shared" si="3"/>
        <v>0</v>
      </c>
    </row>
    <row r="16" spans="1:9" ht="25.5">
      <c r="A16" s="7">
        <v>13</v>
      </c>
      <c r="B16" s="1" t="s">
        <v>196</v>
      </c>
      <c r="C16" s="1" t="s">
        <v>197</v>
      </c>
      <c r="D16" s="5">
        <v>22.9</v>
      </c>
      <c r="E16" s="1" t="s">
        <v>22</v>
      </c>
      <c r="H16" s="5">
        <f t="shared" si="2"/>
        <v>0</v>
      </c>
      <c r="I16" s="5">
        <f t="shared" si="3"/>
        <v>0</v>
      </c>
    </row>
    <row r="17" spans="1:9" ht="25.5">
      <c r="A17" s="7">
        <v>14</v>
      </c>
      <c r="B17" s="1" t="s">
        <v>198</v>
      </c>
      <c r="C17" s="1" t="s">
        <v>199</v>
      </c>
      <c r="D17" s="5">
        <v>81.2</v>
      </c>
      <c r="E17" s="1" t="s">
        <v>22</v>
      </c>
      <c r="H17" s="5">
        <f t="shared" si="2"/>
        <v>0</v>
      </c>
      <c r="I17" s="5">
        <f t="shared" si="3"/>
        <v>0</v>
      </c>
    </row>
    <row r="18" spans="1:9" ht="25.5">
      <c r="A18" s="7">
        <v>15</v>
      </c>
      <c r="B18" s="1" t="s">
        <v>200</v>
      </c>
      <c r="C18" s="1" t="s">
        <v>201</v>
      </c>
      <c r="D18" s="5">
        <v>138.6</v>
      </c>
      <c r="E18" s="1" t="s">
        <v>192</v>
      </c>
      <c r="H18" s="5">
        <f t="shared" si="2"/>
        <v>0</v>
      </c>
      <c r="I18" s="5">
        <f t="shared" si="3"/>
        <v>0</v>
      </c>
    </row>
    <row r="19" spans="1:9" s="8" customFormat="1" ht="12.75">
      <c r="A19" s="6"/>
      <c r="B19" s="2"/>
      <c r="C19" s="2" t="s">
        <v>19</v>
      </c>
      <c r="D19" s="4"/>
      <c r="E19" s="2"/>
      <c r="F19" s="4"/>
      <c r="G19" s="4"/>
      <c r="H19" s="4">
        <f>ROUND(SUM(H2:H18),0)</f>
        <v>0</v>
      </c>
      <c r="I19" s="4">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Ácsmunka</oddHeader>
  </headerFooter>
</worksheet>
</file>

<file path=xl/worksheets/sheet14.xml><?xml version="1.0" encoding="utf-8"?>
<worksheet xmlns="http://schemas.openxmlformats.org/spreadsheetml/2006/main" xmlns:r="http://schemas.openxmlformats.org/officeDocument/2006/relationships">
  <dimension ref="A1:I18"/>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203</v>
      </c>
      <c r="C2" s="1" t="s">
        <v>204</v>
      </c>
      <c r="D2" s="5">
        <v>665.8</v>
      </c>
      <c r="E2" s="1" t="s">
        <v>22</v>
      </c>
      <c r="H2" s="5">
        <f>ROUND(D2*F2,0)</f>
        <v>0</v>
      </c>
      <c r="I2" s="5">
        <f>ROUND(D2*G2,0)</f>
        <v>0</v>
      </c>
    </row>
    <row r="4" spans="1:9" ht="38.25">
      <c r="A4" s="7">
        <v>2</v>
      </c>
      <c r="B4" s="1" t="s">
        <v>205</v>
      </c>
      <c r="C4" s="1" t="s">
        <v>206</v>
      </c>
      <c r="D4" s="5">
        <v>557.6</v>
      </c>
      <c r="E4" s="1" t="s">
        <v>22</v>
      </c>
      <c r="H4" s="5">
        <f>ROUND(D4*F4,0)</f>
        <v>0</v>
      </c>
      <c r="I4" s="5">
        <f>ROUND(D4*G4,0)</f>
        <v>0</v>
      </c>
    </row>
    <row r="5" spans="1:9" ht="76.5">
      <c r="A5" s="7">
        <v>3</v>
      </c>
      <c r="B5" s="1" t="s">
        <v>207</v>
      </c>
      <c r="C5" s="1" t="s">
        <v>208</v>
      </c>
      <c r="D5" s="5">
        <v>665.8</v>
      </c>
      <c r="E5" s="1" t="s">
        <v>22</v>
      </c>
      <c r="H5" s="5">
        <f>ROUND(D5*F5,0)</f>
        <v>0</v>
      </c>
      <c r="I5" s="5">
        <f>ROUND(D5*G5,0)</f>
        <v>0</v>
      </c>
    </row>
    <row r="6" spans="1:9" ht="89.25">
      <c r="A6" s="7">
        <v>4</v>
      </c>
      <c r="B6" s="1" t="s">
        <v>209</v>
      </c>
      <c r="C6" s="1" t="s">
        <v>210</v>
      </c>
      <c r="D6" s="5">
        <v>665.8</v>
      </c>
      <c r="E6" s="1" t="s">
        <v>22</v>
      </c>
      <c r="H6" s="5">
        <f>ROUND(D6*F6,0)</f>
        <v>0</v>
      </c>
      <c r="I6" s="5">
        <f>ROUND(D6*G6,0)</f>
        <v>0</v>
      </c>
    </row>
    <row r="7" spans="1:9" ht="89.25">
      <c r="A7" s="7">
        <v>5</v>
      </c>
      <c r="B7" s="1" t="s">
        <v>211</v>
      </c>
      <c r="C7" s="9" t="s">
        <v>212</v>
      </c>
      <c r="D7" s="5">
        <v>501.7</v>
      </c>
      <c r="E7" s="1" t="s">
        <v>22</v>
      </c>
      <c r="H7" s="5">
        <f>ROUND(D7*F7,0)</f>
        <v>0</v>
      </c>
      <c r="I7" s="5">
        <f>ROUND(D7*G7,0)</f>
        <v>0</v>
      </c>
    </row>
    <row r="8" ht="25.5">
      <c r="C8" s="9" t="s">
        <v>213</v>
      </c>
    </row>
    <row r="9" spans="1:9" ht="76.5">
      <c r="A9" s="7">
        <v>6</v>
      </c>
      <c r="B9" s="1" t="s">
        <v>214</v>
      </c>
      <c r="C9" s="1" t="s">
        <v>215</v>
      </c>
      <c r="D9" s="5">
        <v>55.9</v>
      </c>
      <c r="E9" s="1" t="s">
        <v>22</v>
      </c>
      <c r="H9" s="5">
        <f>ROUND(D9*F9,0)</f>
        <v>0</v>
      </c>
      <c r="I9" s="5">
        <f>ROUND(D9*G9,0)</f>
        <v>0</v>
      </c>
    </row>
    <row r="10" spans="1:9" ht="89.25">
      <c r="A10" s="7">
        <v>7</v>
      </c>
      <c r="B10" s="1" t="s">
        <v>216</v>
      </c>
      <c r="C10" s="9" t="s">
        <v>217</v>
      </c>
      <c r="D10" s="5">
        <v>195.1</v>
      </c>
      <c r="E10" s="1" t="s">
        <v>192</v>
      </c>
      <c r="H10" s="5">
        <f>ROUND(D10*F10,0)</f>
        <v>0</v>
      </c>
      <c r="I10" s="5">
        <f>ROUND(D10*G10,0)</f>
        <v>0</v>
      </c>
    </row>
    <row r="11" ht="12.75">
      <c r="C11" s="9" t="s">
        <v>218</v>
      </c>
    </row>
    <row r="12" spans="1:9" ht="102">
      <c r="A12" s="7">
        <v>8</v>
      </c>
      <c r="B12" s="1" t="s">
        <v>219</v>
      </c>
      <c r="C12" s="9" t="s">
        <v>220</v>
      </c>
      <c r="D12" s="5">
        <v>210</v>
      </c>
      <c r="E12" s="1" t="s">
        <v>192</v>
      </c>
      <c r="H12" s="5">
        <f>ROUND(D12*F12,0)</f>
        <v>0</v>
      </c>
      <c r="I12" s="5">
        <f>ROUND(D12*G12,0)</f>
        <v>0</v>
      </c>
    </row>
    <row r="13" ht="12.75">
      <c r="C13" s="9" t="s">
        <v>221</v>
      </c>
    </row>
    <row r="14" spans="1:9" ht="102">
      <c r="A14" s="7">
        <v>9</v>
      </c>
      <c r="B14" s="1" t="s">
        <v>222</v>
      </c>
      <c r="C14" s="9" t="s">
        <v>223</v>
      </c>
      <c r="D14" s="5">
        <v>139</v>
      </c>
      <c r="E14" s="1" t="s">
        <v>192</v>
      </c>
      <c r="H14" s="5">
        <f>ROUND(D14*F14,0)</f>
        <v>0</v>
      </c>
      <c r="I14" s="5">
        <f>ROUND(D14*G14,0)</f>
        <v>0</v>
      </c>
    </row>
    <row r="15" ht="38.25">
      <c r="C15" s="9" t="s">
        <v>224</v>
      </c>
    </row>
    <row r="16" spans="1:9" ht="76.5">
      <c r="A16" s="7">
        <v>10</v>
      </c>
      <c r="B16" s="1" t="s">
        <v>225</v>
      </c>
      <c r="C16" s="1" t="s">
        <v>226</v>
      </c>
      <c r="D16" s="5">
        <v>119.6</v>
      </c>
      <c r="E16" s="1" t="s">
        <v>22</v>
      </c>
      <c r="H16" s="5">
        <f>ROUND(D16*F16,0)</f>
        <v>0</v>
      </c>
      <c r="I16" s="5">
        <f>ROUND(D16*G16,0)</f>
        <v>0</v>
      </c>
    </row>
    <row r="17" spans="1:9" ht="25.5">
      <c r="A17" s="7">
        <v>11</v>
      </c>
      <c r="B17" s="1" t="s">
        <v>227</v>
      </c>
      <c r="C17" s="1" t="s">
        <v>228</v>
      </c>
      <c r="D17" s="5">
        <v>86</v>
      </c>
      <c r="E17" s="1" t="s">
        <v>192</v>
      </c>
      <c r="H17" s="5">
        <f>ROUND(D17*F17,0)</f>
        <v>0</v>
      </c>
      <c r="I17" s="5">
        <f>ROUND(D17*G17,0)</f>
        <v>0</v>
      </c>
    </row>
    <row r="18" spans="1:9" s="8" customFormat="1" ht="12.75">
      <c r="A18" s="6"/>
      <c r="B18" s="2"/>
      <c r="C18" s="2" t="s">
        <v>19</v>
      </c>
      <c r="D18" s="4"/>
      <c r="E18" s="2"/>
      <c r="F18" s="4"/>
      <c r="G18" s="4"/>
      <c r="H18" s="4">
        <f>ROUND(SUM(H2:H17),0)</f>
        <v>0</v>
      </c>
      <c r="I18" s="4">
        <f>ROUND(SUM(I2:I17),0)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xl/worksheets/sheet15.xml><?xml version="1.0" encoding="utf-8"?>
<worksheet xmlns="http://schemas.openxmlformats.org/spreadsheetml/2006/main" xmlns:r="http://schemas.openxmlformats.org/officeDocument/2006/relationships">
  <dimension ref="A1:I15"/>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230</v>
      </c>
      <c r="C2" s="1" t="s">
        <v>231</v>
      </c>
      <c r="D2" s="5">
        <v>43.3</v>
      </c>
      <c r="E2" s="1" t="s">
        <v>22</v>
      </c>
      <c r="H2" s="5">
        <f>ROUND(D2*F2,0)</f>
        <v>0</v>
      </c>
      <c r="I2" s="5">
        <f>ROUND(D2*G2,0)</f>
        <v>0</v>
      </c>
    </row>
    <row r="4" spans="1:9" ht="89.25">
      <c r="A4" s="7">
        <v>2</v>
      </c>
      <c r="B4" s="1" t="s">
        <v>232</v>
      </c>
      <c r="C4" s="9" t="s">
        <v>233</v>
      </c>
      <c r="D4" s="5">
        <v>60.5</v>
      </c>
      <c r="E4" s="1" t="s">
        <v>22</v>
      </c>
      <c r="H4" s="5">
        <f>ROUND(D4*F4,0)</f>
        <v>0</v>
      </c>
      <c r="I4" s="5">
        <f>ROUND(D4*G4,0)</f>
        <v>0</v>
      </c>
    </row>
    <row r="5" ht="12.75">
      <c r="C5" s="9" t="s">
        <v>234</v>
      </c>
    </row>
    <row r="6" spans="1:9" ht="89.25">
      <c r="A6" s="7">
        <v>3</v>
      </c>
      <c r="B6" s="1" t="s">
        <v>235</v>
      </c>
      <c r="C6" s="9" t="s">
        <v>236</v>
      </c>
      <c r="D6" s="5">
        <v>150.8</v>
      </c>
      <c r="E6" s="1" t="s">
        <v>22</v>
      </c>
      <c r="H6" s="5">
        <f>ROUND(D6*F6,0)</f>
        <v>0</v>
      </c>
      <c r="I6" s="5">
        <f>ROUND(D6*G6,0)</f>
        <v>0</v>
      </c>
    </row>
    <row r="7" ht="12.75">
      <c r="C7" s="9" t="s">
        <v>237</v>
      </c>
    </row>
    <row r="8" spans="1:9" ht="89.25">
      <c r="A8" s="7">
        <v>4</v>
      </c>
      <c r="B8" s="1" t="s">
        <v>238</v>
      </c>
      <c r="C8" s="9" t="s">
        <v>239</v>
      </c>
      <c r="D8" s="5">
        <v>352.7</v>
      </c>
      <c r="E8" s="1" t="s">
        <v>22</v>
      </c>
      <c r="H8" s="5">
        <f>ROUND(D8*F8,0)</f>
        <v>0</v>
      </c>
      <c r="I8" s="5">
        <f>ROUND(D8*G8,0)</f>
        <v>0</v>
      </c>
    </row>
    <row r="9" ht="51">
      <c r="C9" s="9" t="s">
        <v>240</v>
      </c>
    </row>
    <row r="10" spans="1:9" ht="89.25">
      <c r="A10" s="7">
        <v>5</v>
      </c>
      <c r="B10" s="1" t="s">
        <v>241</v>
      </c>
      <c r="C10" s="9" t="s">
        <v>239</v>
      </c>
      <c r="D10" s="5">
        <v>42.3</v>
      </c>
      <c r="E10" s="1" t="s">
        <v>22</v>
      </c>
      <c r="H10" s="5">
        <f>ROUND(D10*F10,0)</f>
        <v>0</v>
      </c>
      <c r="I10" s="5">
        <f>ROUND(D10*G10,0)</f>
        <v>0</v>
      </c>
    </row>
    <row r="11" ht="51">
      <c r="C11" s="9" t="s">
        <v>242</v>
      </c>
    </row>
    <row r="12" spans="1:9" ht="25.5">
      <c r="A12" s="7">
        <v>6</v>
      </c>
      <c r="B12" s="1" t="s">
        <v>243</v>
      </c>
      <c r="C12" s="1" t="s">
        <v>245</v>
      </c>
      <c r="D12" s="5">
        <v>2</v>
      </c>
      <c r="E12" s="1" t="s">
        <v>244</v>
      </c>
      <c r="H12" s="5">
        <f>ROUND(D12*F12,0)</f>
        <v>0</v>
      </c>
      <c r="I12" s="5">
        <f>ROUND(D12*G12,0)</f>
        <v>0</v>
      </c>
    </row>
    <row r="13" spans="1:9" ht="89.25">
      <c r="A13" s="7">
        <v>7</v>
      </c>
      <c r="B13" s="1" t="s">
        <v>246</v>
      </c>
      <c r="C13" s="9" t="s">
        <v>247</v>
      </c>
      <c r="D13" s="5">
        <v>8.5</v>
      </c>
      <c r="E13" s="1" t="s">
        <v>22</v>
      </c>
      <c r="H13" s="5">
        <f>ROUND(D13*F13,0)</f>
        <v>0</v>
      </c>
      <c r="I13" s="5">
        <f>ROUND(D13*G13,0)</f>
        <v>0</v>
      </c>
    </row>
    <row r="14" ht="25.5">
      <c r="C14" s="9" t="s">
        <v>248</v>
      </c>
    </row>
    <row r="15" spans="1:9" s="8" customFormat="1" ht="12.75">
      <c r="A15" s="6"/>
      <c r="B15" s="2"/>
      <c r="C15" s="2" t="s">
        <v>19</v>
      </c>
      <c r="D15" s="4"/>
      <c r="E15" s="2"/>
      <c r="F15" s="4"/>
      <c r="G15" s="4"/>
      <c r="H15" s="4">
        <f>ROUND(SUM(H2:H14),0)</f>
        <v>0</v>
      </c>
      <c r="I15" s="4">
        <f>ROUND(SUM(I2:I14),0)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Szárazépítés</oddHeader>
  </headerFooter>
</worksheet>
</file>

<file path=xl/worksheets/sheet16.xml><?xml version="1.0" encoding="utf-8"?>
<worksheet xmlns="http://schemas.openxmlformats.org/spreadsheetml/2006/main" xmlns:r="http://schemas.openxmlformats.org/officeDocument/2006/relationships">
  <dimension ref="A1:I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250</v>
      </c>
      <c r="C2" s="1" t="s">
        <v>251</v>
      </c>
      <c r="D2" s="5">
        <v>30.8</v>
      </c>
      <c r="E2" s="1" t="s">
        <v>22</v>
      </c>
      <c r="H2" s="5">
        <f>ROUND(D2*F2,0)</f>
        <v>0</v>
      </c>
      <c r="I2" s="5">
        <f>ROUND(D2*G2,0)</f>
        <v>0</v>
      </c>
    </row>
    <row r="4" spans="1:9" ht="76.5">
      <c r="A4" s="7">
        <v>2</v>
      </c>
      <c r="B4" s="1" t="s">
        <v>252</v>
      </c>
      <c r="C4" s="1" t="s">
        <v>253</v>
      </c>
      <c r="D4" s="5">
        <v>611.6</v>
      </c>
      <c r="E4" s="1" t="s">
        <v>22</v>
      </c>
      <c r="H4" s="5">
        <f>ROUND(D4*F4,0)</f>
        <v>0</v>
      </c>
      <c r="I4" s="5">
        <f>ROUND(D4*G4,0)</f>
        <v>0</v>
      </c>
    </row>
    <row r="5" spans="1:9" ht="76.5">
      <c r="A5" s="7">
        <v>3</v>
      </c>
      <c r="B5" s="1" t="s">
        <v>254</v>
      </c>
      <c r="C5" s="1" t="s">
        <v>255</v>
      </c>
      <c r="D5" s="5">
        <v>44.2</v>
      </c>
      <c r="E5" s="1" t="s">
        <v>192</v>
      </c>
      <c r="H5" s="5">
        <f>ROUND(D5*F5,0)</f>
        <v>0</v>
      </c>
      <c r="I5" s="5">
        <f>ROUND(D5*G5,0)</f>
        <v>0</v>
      </c>
    </row>
    <row r="6" spans="1:9" ht="51">
      <c r="A6" s="7">
        <v>4</v>
      </c>
      <c r="B6" s="1" t="s">
        <v>256</v>
      </c>
      <c r="C6" s="1" t="s">
        <v>257</v>
      </c>
      <c r="D6" s="5">
        <v>88</v>
      </c>
      <c r="E6" s="1" t="s">
        <v>13</v>
      </c>
      <c r="H6" s="5">
        <f>ROUND(D6*F6,0)</f>
        <v>0</v>
      </c>
      <c r="I6" s="5">
        <f>ROUND(D6*G6,0)</f>
        <v>0</v>
      </c>
    </row>
    <row r="7" spans="1:9" ht="63.75">
      <c r="A7" s="7">
        <v>5</v>
      </c>
      <c r="B7" s="1" t="s">
        <v>258</v>
      </c>
      <c r="C7" s="1" t="s">
        <v>259</v>
      </c>
      <c r="D7" s="5">
        <v>138.6</v>
      </c>
      <c r="E7" s="1" t="s">
        <v>192</v>
      </c>
      <c r="H7" s="5">
        <f>ROUND(D7*F7,0)</f>
        <v>0</v>
      </c>
      <c r="I7" s="5">
        <f>ROUND(D7*G7,0)</f>
        <v>0</v>
      </c>
    </row>
    <row r="8" spans="1:9" ht="102">
      <c r="A8" s="7">
        <v>6</v>
      </c>
      <c r="B8" s="1" t="s">
        <v>260</v>
      </c>
      <c r="C8" s="1" t="s">
        <v>261</v>
      </c>
      <c r="D8" s="5">
        <v>253</v>
      </c>
      <c r="E8" s="1" t="s">
        <v>13</v>
      </c>
      <c r="H8" s="5">
        <f>ROUND(D8*F8,0)</f>
        <v>0</v>
      </c>
      <c r="I8" s="5">
        <f>ROUND(D8*G8,0)</f>
        <v>0</v>
      </c>
    </row>
    <row r="9" spans="1:9" s="8" customFormat="1" ht="12.75">
      <c r="A9" s="6"/>
      <c r="B9" s="2"/>
      <c r="C9" s="2" t="s">
        <v>19</v>
      </c>
      <c r="D9" s="4"/>
      <c r="E9" s="2"/>
      <c r="F9" s="4"/>
      <c r="G9" s="4"/>
      <c r="H9" s="4">
        <f>ROUND(SUM(H2:H8),0)</f>
        <v>0</v>
      </c>
      <c r="I9" s="4">
        <f>ROUND(SUM(I2:I8),0)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Tetőfedés</oddHeader>
  </headerFooter>
</worksheet>
</file>

<file path=xl/worksheets/sheet17.xml><?xml version="1.0" encoding="utf-8"?>
<worksheet xmlns="http://schemas.openxmlformats.org/spreadsheetml/2006/main" xmlns:r="http://schemas.openxmlformats.org/officeDocument/2006/relationships">
  <dimension ref="A1:I35"/>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263</v>
      </c>
      <c r="C2" s="1" t="s">
        <v>264</v>
      </c>
      <c r="D2" s="5">
        <v>119.3</v>
      </c>
      <c r="E2" s="1" t="s">
        <v>22</v>
      </c>
      <c r="H2" s="5">
        <f>ROUND(D2*F2,0)</f>
        <v>0</v>
      </c>
      <c r="I2" s="5">
        <f>ROUND(D2*G2,0)</f>
        <v>0</v>
      </c>
    </row>
    <row r="4" spans="1:9" ht="38.25">
      <c r="A4" s="7">
        <v>2</v>
      </c>
      <c r="B4" s="1" t="s">
        <v>265</v>
      </c>
      <c r="C4" s="1" t="s">
        <v>266</v>
      </c>
      <c r="D4" s="5">
        <v>98.2</v>
      </c>
      <c r="E4" s="1" t="s">
        <v>22</v>
      </c>
      <c r="H4" s="5">
        <f aca="true" t="shared" si="0" ref="H4:H13">ROUND(D4*F4,0)</f>
        <v>0</v>
      </c>
      <c r="I4" s="5">
        <f aca="true" t="shared" si="1" ref="I4:I13">ROUND(D4*G4,0)</f>
        <v>0</v>
      </c>
    </row>
    <row r="5" spans="1:9" ht="51">
      <c r="A5" s="7">
        <v>3</v>
      </c>
      <c r="B5" s="1" t="s">
        <v>267</v>
      </c>
      <c r="C5" s="1" t="s">
        <v>268</v>
      </c>
      <c r="D5" s="5">
        <v>145.54</v>
      </c>
      <c r="E5" s="1" t="s">
        <v>22</v>
      </c>
      <c r="H5" s="5">
        <f t="shared" si="0"/>
        <v>0</v>
      </c>
      <c r="I5" s="5">
        <f t="shared" si="1"/>
        <v>0</v>
      </c>
    </row>
    <row r="6" spans="1:9" ht="76.5">
      <c r="A6" s="7">
        <v>4</v>
      </c>
      <c r="B6" s="1" t="s">
        <v>269</v>
      </c>
      <c r="C6" s="1" t="s">
        <v>270</v>
      </c>
      <c r="D6" s="5">
        <v>413.5</v>
      </c>
      <c r="E6" s="1" t="s">
        <v>22</v>
      </c>
      <c r="H6" s="5">
        <f t="shared" si="0"/>
        <v>0</v>
      </c>
      <c r="I6" s="5">
        <f t="shared" si="1"/>
        <v>0</v>
      </c>
    </row>
    <row r="7" spans="1:9" ht="89.25">
      <c r="A7" s="7">
        <v>5</v>
      </c>
      <c r="B7" s="1" t="s">
        <v>271</v>
      </c>
      <c r="C7" s="1" t="s">
        <v>272</v>
      </c>
      <c r="D7" s="5">
        <v>122</v>
      </c>
      <c r="E7" s="1" t="s">
        <v>22</v>
      </c>
      <c r="H7" s="5">
        <f t="shared" si="0"/>
        <v>0</v>
      </c>
      <c r="I7" s="5">
        <f t="shared" si="1"/>
        <v>0</v>
      </c>
    </row>
    <row r="8" spans="1:9" ht="102">
      <c r="A8" s="7">
        <v>6</v>
      </c>
      <c r="B8" s="1" t="s">
        <v>273</v>
      </c>
      <c r="C8" s="1" t="s">
        <v>274</v>
      </c>
      <c r="D8" s="5">
        <v>98</v>
      </c>
      <c r="E8" s="1" t="s">
        <v>22</v>
      </c>
      <c r="H8" s="5">
        <f t="shared" si="0"/>
        <v>0</v>
      </c>
      <c r="I8" s="5">
        <f t="shared" si="1"/>
        <v>0</v>
      </c>
    </row>
    <row r="9" spans="1:9" ht="63.75">
      <c r="A9" s="7">
        <v>7</v>
      </c>
      <c r="B9" s="1" t="s">
        <v>275</v>
      </c>
      <c r="C9" s="1" t="s">
        <v>276</v>
      </c>
      <c r="D9" s="5">
        <v>612.95</v>
      </c>
      <c r="E9" s="1" t="s">
        <v>22</v>
      </c>
      <c r="H9" s="5">
        <f t="shared" si="0"/>
        <v>0</v>
      </c>
      <c r="I9" s="5">
        <f t="shared" si="1"/>
        <v>0</v>
      </c>
    </row>
    <row r="10" spans="1:9" ht="76.5">
      <c r="A10" s="7">
        <v>8</v>
      </c>
      <c r="B10" s="1" t="s">
        <v>277</v>
      </c>
      <c r="C10" s="1" t="s">
        <v>278</v>
      </c>
      <c r="D10" s="5">
        <v>153.5</v>
      </c>
      <c r="E10" s="1" t="s">
        <v>22</v>
      </c>
      <c r="H10" s="5">
        <f t="shared" si="0"/>
        <v>0</v>
      </c>
      <c r="I10" s="5">
        <f t="shared" si="1"/>
        <v>0</v>
      </c>
    </row>
    <row r="11" spans="1:9" ht="76.5">
      <c r="A11" s="7">
        <v>9</v>
      </c>
      <c r="B11" s="1" t="s">
        <v>279</v>
      </c>
      <c r="C11" s="1" t="s">
        <v>280</v>
      </c>
      <c r="D11" s="5">
        <v>349.5</v>
      </c>
      <c r="E11" s="1" t="s">
        <v>22</v>
      </c>
      <c r="H11" s="5">
        <f t="shared" si="0"/>
        <v>0</v>
      </c>
      <c r="I11" s="5">
        <f t="shared" si="1"/>
        <v>0</v>
      </c>
    </row>
    <row r="12" spans="1:9" ht="76.5">
      <c r="A12" s="7">
        <v>10</v>
      </c>
      <c r="B12" s="1" t="s">
        <v>281</v>
      </c>
      <c r="C12" s="1" t="s">
        <v>282</v>
      </c>
      <c r="D12" s="5">
        <v>259.94</v>
      </c>
      <c r="E12" s="1" t="s">
        <v>22</v>
      </c>
      <c r="H12" s="5">
        <f t="shared" si="0"/>
        <v>0</v>
      </c>
      <c r="I12" s="5">
        <f t="shared" si="1"/>
        <v>0</v>
      </c>
    </row>
    <row r="13" spans="1:9" ht="89.25">
      <c r="A13" s="7">
        <v>11</v>
      </c>
      <c r="B13" s="1" t="s">
        <v>283</v>
      </c>
      <c r="C13" s="9" t="s">
        <v>284</v>
      </c>
      <c r="D13" s="5">
        <v>413.5</v>
      </c>
      <c r="E13" s="1" t="s">
        <v>22</v>
      </c>
      <c r="H13" s="5">
        <f t="shared" si="0"/>
        <v>0</v>
      </c>
      <c r="I13" s="5">
        <f t="shared" si="1"/>
        <v>0</v>
      </c>
    </row>
    <row r="14" ht="51">
      <c r="C14" s="9" t="s">
        <v>285</v>
      </c>
    </row>
    <row r="15" spans="1:9" ht="89.25">
      <c r="A15" s="7">
        <v>12</v>
      </c>
      <c r="B15" s="1" t="s">
        <v>286</v>
      </c>
      <c r="C15" s="9" t="s">
        <v>287</v>
      </c>
      <c r="D15" s="5">
        <v>349.35</v>
      </c>
      <c r="E15" s="1" t="s">
        <v>22</v>
      </c>
      <c r="H15" s="5">
        <f>ROUND(D15*F15,0)</f>
        <v>0</v>
      </c>
      <c r="I15" s="5">
        <f>ROUND(D15*G15,0)</f>
        <v>0</v>
      </c>
    </row>
    <row r="16" ht="38.25">
      <c r="C16" s="9" t="s">
        <v>288</v>
      </c>
    </row>
    <row r="17" spans="1:9" ht="89.25">
      <c r="A17" s="7">
        <v>13</v>
      </c>
      <c r="B17" s="1" t="s">
        <v>289</v>
      </c>
      <c r="C17" s="9" t="s">
        <v>290</v>
      </c>
      <c r="D17" s="5">
        <v>259.94</v>
      </c>
      <c r="E17" s="1" t="s">
        <v>22</v>
      </c>
      <c r="H17" s="5">
        <f>ROUND(D17*F17,0)</f>
        <v>0</v>
      </c>
      <c r="I17" s="5">
        <f>ROUND(D17*G17,0)</f>
        <v>0</v>
      </c>
    </row>
    <row r="18" ht="38.25">
      <c r="C18" s="9" t="s">
        <v>291</v>
      </c>
    </row>
    <row r="19" spans="1:9" ht="89.25">
      <c r="A19" s="7">
        <v>14</v>
      </c>
      <c r="B19" s="1" t="s">
        <v>292</v>
      </c>
      <c r="C19" s="9" t="s">
        <v>293</v>
      </c>
      <c r="D19" s="5">
        <v>195</v>
      </c>
      <c r="E19" s="1" t="s">
        <v>192</v>
      </c>
      <c r="H19" s="5">
        <f>ROUND(D19*F19,0)</f>
        <v>0</v>
      </c>
      <c r="I19" s="5">
        <f>ROUND(D19*G19,0)</f>
        <v>0</v>
      </c>
    </row>
    <row r="20" ht="38.25">
      <c r="C20" s="9" t="s">
        <v>294</v>
      </c>
    </row>
    <row r="21" spans="1:9" ht="89.25">
      <c r="A21" s="7">
        <v>15</v>
      </c>
      <c r="B21" s="1" t="s">
        <v>295</v>
      </c>
      <c r="C21" s="9" t="s">
        <v>296</v>
      </c>
      <c r="D21" s="5">
        <v>33</v>
      </c>
      <c r="E21" s="1" t="s">
        <v>192</v>
      </c>
      <c r="H21" s="5">
        <f>ROUND(D21*F21,0)</f>
        <v>0</v>
      </c>
      <c r="I21" s="5">
        <f>ROUND(D21*G21,0)</f>
        <v>0</v>
      </c>
    </row>
    <row r="22" ht="38.25">
      <c r="C22" s="9" t="s">
        <v>294</v>
      </c>
    </row>
    <row r="23" spans="1:9" ht="102">
      <c r="A23" s="7">
        <v>16</v>
      </c>
      <c r="B23" s="1" t="s">
        <v>297</v>
      </c>
      <c r="C23" s="9" t="s">
        <v>298</v>
      </c>
      <c r="D23" s="5">
        <v>70.2</v>
      </c>
      <c r="E23" s="1" t="s">
        <v>192</v>
      </c>
      <c r="H23" s="5">
        <f>ROUND(D23*F23,0)</f>
        <v>0</v>
      </c>
      <c r="I23" s="5">
        <f>ROUND(D23*G23,0)</f>
        <v>0</v>
      </c>
    </row>
    <row r="24" ht="38.25">
      <c r="C24" s="9" t="s">
        <v>299</v>
      </c>
    </row>
    <row r="25" spans="1:9" ht="89.25">
      <c r="A25" s="7">
        <v>17</v>
      </c>
      <c r="B25" s="1" t="s">
        <v>300</v>
      </c>
      <c r="C25" s="9" t="s">
        <v>301</v>
      </c>
      <c r="D25" s="5">
        <v>70.2</v>
      </c>
      <c r="E25" s="1" t="s">
        <v>192</v>
      </c>
      <c r="H25" s="5">
        <f>ROUND(D25*F25,0)</f>
        <v>0</v>
      </c>
      <c r="I25" s="5">
        <f>ROUND(D25*G25,0)</f>
        <v>0</v>
      </c>
    </row>
    <row r="26" ht="25.5">
      <c r="C26" s="9" t="s">
        <v>302</v>
      </c>
    </row>
    <row r="27" spans="1:9" ht="89.25">
      <c r="A27" s="7">
        <v>18</v>
      </c>
      <c r="B27" s="1" t="s">
        <v>303</v>
      </c>
      <c r="C27" s="9" t="s">
        <v>304</v>
      </c>
      <c r="D27" s="5">
        <v>263.22</v>
      </c>
      <c r="E27" s="1" t="s">
        <v>22</v>
      </c>
      <c r="H27" s="5">
        <f>ROUND(D27*F27,0)</f>
        <v>0</v>
      </c>
      <c r="I27" s="5">
        <f>ROUND(D27*G27,0)</f>
        <v>0</v>
      </c>
    </row>
    <row r="28" ht="25.5">
      <c r="C28" s="9" t="s">
        <v>305</v>
      </c>
    </row>
    <row r="29" spans="1:9" ht="25.5">
      <c r="A29" s="7">
        <v>19</v>
      </c>
      <c r="B29" s="1" t="s">
        <v>306</v>
      </c>
      <c r="C29" s="1" t="s">
        <v>307</v>
      </c>
      <c r="D29" s="5">
        <v>63.2</v>
      </c>
      <c r="E29" s="1" t="s">
        <v>22</v>
      </c>
      <c r="H29" s="5">
        <f>ROUND(D29*F29,0)</f>
        <v>0</v>
      </c>
      <c r="I29" s="5">
        <f>ROUND(D29*G29,0)</f>
        <v>0</v>
      </c>
    </row>
    <row r="30" spans="1:9" ht="63.75">
      <c r="A30" s="7">
        <v>20</v>
      </c>
      <c r="B30" s="1" t="s">
        <v>308</v>
      </c>
      <c r="C30" s="1" t="s">
        <v>309</v>
      </c>
      <c r="D30" s="5">
        <v>63.2</v>
      </c>
      <c r="E30" s="1" t="s">
        <v>22</v>
      </c>
      <c r="H30" s="5">
        <f>ROUND(D30*F30,0)</f>
        <v>0</v>
      </c>
      <c r="I30" s="5">
        <f>ROUND(D30*G30,0)</f>
        <v>0</v>
      </c>
    </row>
    <row r="31" spans="1:9" ht="89.25">
      <c r="A31" s="7">
        <v>21</v>
      </c>
      <c r="B31" s="1" t="s">
        <v>310</v>
      </c>
      <c r="C31" s="9" t="s">
        <v>311</v>
      </c>
      <c r="D31" s="5">
        <v>200.4</v>
      </c>
      <c r="E31" s="1" t="s">
        <v>22</v>
      </c>
      <c r="H31" s="5">
        <f>ROUND(D31*F31,0)</f>
        <v>0</v>
      </c>
      <c r="I31" s="5">
        <f>ROUND(D31*G31,0)</f>
        <v>0</v>
      </c>
    </row>
    <row r="32" ht="25.5">
      <c r="C32" s="9" t="s">
        <v>312</v>
      </c>
    </row>
    <row r="33" spans="1:9" ht="89.25">
      <c r="A33" s="7">
        <v>22</v>
      </c>
      <c r="B33" s="1" t="s">
        <v>313</v>
      </c>
      <c r="C33" s="1" t="s">
        <v>314</v>
      </c>
      <c r="D33" s="5">
        <v>200.4</v>
      </c>
      <c r="E33" s="1" t="s">
        <v>22</v>
      </c>
      <c r="H33" s="5">
        <f>ROUND(D33*F33,0)</f>
        <v>0</v>
      </c>
      <c r="I33" s="5">
        <f>ROUND(D33*G33,0)</f>
        <v>0</v>
      </c>
    </row>
    <row r="34" spans="1:9" ht="25.5">
      <c r="A34" s="7">
        <v>23</v>
      </c>
      <c r="B34" s="1" t="s">
        <v>315</v>
      </c>
      <c r="C34" s="1" t="s">
        <v>316</v>
      </c>
      <c r="D34" s="5">
        <v>119.3</v>
      </c>
      <c r="E34" s="1" t="s">
        <v>22</v>
      </c>
      <c r="H34" s="5">
        <f>ROUND(D34*F34,0)</f>
        <v>0</v>
      </c>
      <c r="I34" s="5">
        <f>ROUND(D34*G34,0)</f>
        <v>0</v>
      </c>
    </row>
    <row r="35" spans="1:9" s="8" customFormat="1" ht="12.75">
      <c r="A35" s="6"/>
      <c r="B35" s="2"/>
      <c r="C35" s="2" t="s">
        <v>19</v>
      </c>
      <c r="D35" s="4"/>
      <c r="E35" s="2"/>
      <c r="F35" s="4"/>
      <c r="G35" s="4"/>
      <c r="H35" s="4">
        <f>ROUND(SUM(H2:H34),0)</f>
        <v>0</v>
      </c>
      <c r="I35" s="4">
        <f>ROUND(SUM(I2:I34),0)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Hideg- és melegburkolatok készítése, aljzat előkészítés</oddHeader>
  </headerFooter>
</worksheet>
</file>

<file path=xl/worksheets/sheet18.xml><?xml version="1.0" encoding="utf-8"?>
<worksheet xmlns="http://schemas.openxmlformats.org/spreadsheetml/2006/main" xmlns:r="http://schemas.openxmlformats.org/officeDocument/2006/relationships">
  <dimension ref="A1:I1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318</v>
      </c>
      <c r="C2" s="1" t="s">
        <v>319</v>
      </c>
      <c r="D2" s="5">
        <v>81</v>
      </c>
      <c r="E2" s="1" t="s">
        <v>192</v>
      </c>
      <c r="H2" s="5">
        <f>ROUND(D2*F2,0)</f>
        <v>0</v>
      </c>
      <c r="I2" s="5">
        <f>ROUND(D2*G2,0)</f>
        <v>0</v>
      </c>
    </row>
    <row r="4" spans="1:9" ht="25.5">
      <c r="A4" s="7">
        <v>2</v>
      </c>
      <c r="B4" s="1" t="s">
        <v>320</v>
      </c>
      <c r="C4" s="1" t="s">
        <v>321</v>
      </c>
      <c r="D4" s="5">
        <v>19.2</v>
      </c>
      <c r="E4" s="1" t="s">
        <v>192</v>
      </c>
      <c r="H4" s="5">
        <f aca="true" t="shared" si="0" ref="H4:H11">ROUND(D4*F4,0)</f>
        <v>0</v>
      </c>
      <c r="I4" s="5">
        <f aca="true" t="shared" si="1" ref="I4:I11">ROUND(D4*G4,0)</f>
        <v>0</v>
      </c>
    </row>
    <row r="5" spans="1:9" ht="25.5">
      <c r="A5" s="7">
        <v>3</v>
      </c>
      <c r="B5" s="1" t="s">
        <v>322</v>
      </c>
      <c r="C5" s="1" t="s">
        <v>323</v>
      </c>
      <c r="D5" s="5">
        <v>30.9</v>
      </c>
      <c r="E5" s="1" t="s">
        <v>192</v>
      </c>
      <c r="H5" s="5">
        <f t="shared" si="0"/>
        <v>0</v>
      </c>
      <c r="I5" s="5">
        <f t="shared" si="1"/>
        <v>0</v>
      </c>
    </row>
    <row r="6" spans="1:9" ht="89.25">
      <c r="A6" s="7">
        <v>4</v>
      </c>
      <c r="B6" s="1" t="s">
        <v>324</v>
      </c>
      <c r="C6" s="1" t="s">
        <v>325</v>
      </c>
      <c r="D6" s="5">
        <v>5.5</v>
      </c>
      <c r="E6" s="1" t="s">
        <v>22</v>
      </c>
      <c r="H6" s="5">
        <f t="shared" si="0"/>
        <v>0</v>
      </c>
      <c r="I6" s="5">
        <f t="shared" si="1"/>
        <v>0</v>
      </c>
    </row>
    <row r="7" spans="1:9" ht="89.25">
      <c r="A7" s="7">
        <v>5</v>
      </c>
      <c r="B7" s="1" t="s">
        <v>326</v>
      </c>
      <c r="C7" s="1" t="s">
        <v>327</v>
      </c>
      <c r="D7" s="5">
        <v>122.4</v>
      </c>
      <c r="E7" s="1" t="s">
        <v>192</v>
      </c>
      <c r="H7" s="5">
        <f t="shared" si="0"/>
        <v>0</v>
      </c>
      <c r="I7" s="5">
        <f t="shared" si="1"/>
        <v>0</v>
      </c>
    </row>
    <row r="8" spans="1:9" ht="102">
      <c r="A8" s="7">
        <v>6</v>
      </c>
      <c r="B8" s="1" t="s">
        <v>328</v>
      </c>
      <c r="C8" s="1" t="s">
        <v>329</v>
      </c>
      <c r="D8" s="5">
        <v>43.5</v>
      </c>
      <c r="E8" s="1" t="s">
        <v>192</v>
      </c>
      <c r="H8" s="5">
        <f t="shared" si="0"/>
        <v>0</v>
      </c>
      <c r="I8" s="5">
        <f t="shared" si="1"/>
        <v>0</v>
      </c>
    </row>
    <row r="9" spans="1:9" ht="76.5">
      <c r="A9" s="7">
        <v>7</v>
      </c>
      <c r="B9" s="1" t="s">
        <v>330</v>
      </c>
      <c r="C9" s="1" t="s">
        <v>331</v>
      </c>
      <c r="D9" s="5">
        <v>4</v>
      </c>
      <c r="E9" s="1" t="s">
        <v>192</v>
      </c>
      <c r="H9" s="5">
        <f t="shared" si="0"/>
        <v>0</v>
      </c>
      <c r="I9" s="5">
        <f t="shared" si="1"/>
        <v>0</v>
      </c>
    </row>
    <row r="10" spans="1:9" ht="89.25">
      <c r="A10" s="7">
        <v>8</v>
      </c>
      <c r="B10" s="1" t="s">
        <v>332</v>
      </c>
      <c r="C10" s="1" t="s">
        <v>333</v>
      </c>
      <c r="D10" s="5">
        <v>11.9</v>
      </c>
      <c r="E10" s="1" t="s">
        <v>192</v>
      </c>
      <c r="H10" s="5">
        <f t="shared" si="0"/>
        <v>0</v>
      </c>
      <c r="I10" s="5">
        <f t="shared" si="1"/>
        <v>0</v>
      </c>
    </row>
    <row r="11" spans="1:9" ht="89.25">
      <c r="A11" s="7">
        <v>9</v>
      </c>
      <c r="B11" s="1" t="s">
        <v>334</v>
      </c>
      <c r="C11" s="9" t="s">
        <v>335</v>
      </c>
      <c r="D11" s="5">
        <v>122.4</v>
      </c>
      <c r="E11" s="1" t="s">
        <v>192</v>
      </c>
      <c r="H11" s="5">
        <f t="shared" si="0"/>
        <v>0</v>
      </c>
      <c r="I11" s="5">
        <f t="shared" si="1"/>
        <v>0</v>
      </c>
    </row>
    <row r="12" ht="12.75">
      <c r="C12" s="9" t="s">
        <v>336</v>
      </c>
    </row>
    <row r="13" spans="1:9" ht="89.25">
      <c r="A13" s="7">
        <v>10</v>
      </c>
      <c r="B13" s="1" t="s">
        <v>337</v>
      </c>
      <c r="C13" s="1" t="s">
        <v>338</v>
      </c>
      <c r="D13" s="5">
        <v>21</v>
      </c>
      <c r="E13" s="1" t="s">
        <v>192</v>
      </c>
      <c r="H13" s="5">
        <f>ROUND(D13*F13,0)</f>
        <v>0</v>
      </c>
      <c r="I13" s="5">
        <f>ROUND(D13*G13,0)</f>
        <v>0</v>
      </c>
    </row>
    <row r="14" spans="1:9" ht="89.25">
      <c r="A14" s="7">
        <v>11</v>
      </c>
      <c r="B14" s="1" t="s">
        <v>339</v>
      </c>
      <c r="C14" s="1" t="s">
        <v>340</v>
      </c>
      <c r="D14" s="5">
        <v>36</v>
      </c>
      <c r="E14" s="1" t="s">
        <v>192</v>
      </c>
      <c r="H14" s="5">
        <f>ROUND(D14*F14,0)</f>
        <v>0</v>
      </c>
      <c r="I14" s="5">
        <f>ROUND(D14*G14,0)</f>
        <v>0</v>
      </c>
    </row>
    <row r="15" spans="1:9" ht="89.25">
      <c r="A15" s="7">
        <v>12</v>
      </c>
      <c r="B15" s="1" t="s">
        <v>341</v>
      </c>
      <c r="C15" s="9" t="s">
        <v>342</v>
      </c>
      <c r="D15" s="5">
        <v>9.5</v>
      </c>
      <c r="E15" s="1" t="s">
        <v>192</v>
      </c>
      <c r="H15" s="5">
        <f>ROUND(D15*F15,0)</f>
        <v>0</v>
      </c>
      <c r="I15" s="5">
        <f>ROUND(D15*G15,0)</f>
        <v>0</v>
      </c>
    </row>
    <row r="16" ht="12.75">
      <c r="C16" s="9" t="s">
        <v>343</v>
      </c>
    </row>
    <row r="17" spans="1:9" ht="89.25">
      <c r="A17" s="7">
        <v>13</v>
      </c>
      <c r="B17" s="1" t="s">
        <v>344</v>
      </c>
      <c r="C17" s="9" t="s">
        <v>345</v>
      </c>
      <c r="D17" s="5">
        <v>10.5</v>
      </c>
      <c r="E17" s="1" t="s">
        <v>192</v>
      </c>
      <c r="H17" s="5">
        <f>ROUND(D17*F17,0)</f>
        <v>0</v>
      </c>
      <c r="I17" s="5">
        <f>ROUND(D17*G17,0)</f>
        <v>0</v>
      </c>
    </row>
    <row r="18" ht="12.75">
      <c r="C18" s="9" t="s">
        <v>343</v>
      </c>
    </row>
    <row r="19" spans="1:9" s="8" customFormat="1" ht="12.75">
      <c r="A19" s="6"/>
      <c r="B19" s="2"/>
      <c r="C19" s="2" t="s">
        <v>19</v>
      </c>
      <c r="D19" s="4"/>
      <c r="E19" s="2"/>
      <c r="F19" s="4"/>
      <c r="G19" s="4"/>
      <c r="H19" s="4">
        <f>ROUND(SUM(H2:H18),0)</f>
        <v>0</v>
      </c>
      <c r="I19" s="4">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Bádogozás</oddHeader>
  </headerFooter>
</worksheet>
</file>

<file path=xl/worksheets/sheet19.xml><?xml version="1.0" encoding="utf-8"?>
<worksheet xmlns="http://schemas.openxmlformats.org/spreadsheetml/2006/main" xmlns:r="http://schemas.openxmlformats.org/officeDocument/2006/relationships">
  <dimension ref="A1:I32"/>
  <sheetViews>
    <sheetView zoomScalePageLayoutView="0" workbookViewId="0" topLeftCell="A3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347</v>
      </c>
      <c r="C2" s="1" t="s">
        <v>349</v>
      </c>
      <c r="D2" s="5">
        <v>78</v>
      </c>
      <c r="E2" s="1" t="s">
        <v>348</v>
      </c>
      <c r="H2" s="5">
        <f>ROUND(D2*F2,0)</f>
        <v>0</v>
      </c>
      <c r="I2" s="5">
        <f>ROUND(D2*G2,0)</f>
        <v>0</v>
      </c>
    </row>
    <row r="3" spans="1:9" ht="25.5">
      <c r="A3" s="7">
        <v>2</v>
      </c>
      <c r="B3" s="1" t="s">
        <v>455</v>
      </c>
      <c r="C3" s="1" t="s">
        <v>456</v>
      </c>
      <c r="D3" s="5">
        <v>5</v>
      </c>
      <c r="E3" s="1" t="s">
        <v>13</v>
      </c>
      <c r="H3" s="5">
        <f aca="true" t="shared" si="0" ref="H3:H26">ROUND(D3*F3,0)</f>
        <v>0</v>
      </c>
      <c r="I3" s="5">
        <f aca="true" t="shared" si="1" ref="I3:I26">ROUND(D3*G3,0)</f>
        <v>0</v>
      </c>
    </row>
    <row r="4" spans="1:9" ht="25.5">
      <c r="A4" s="7">
        <v>3</v>
      </c>
      <c r="B4" s="1" t="s">
        <v>455</v>
      </c>
      <c r="C4" s="1" t="s">
        <v>457</v>
      </c>
      <c r="D4" s="5">
        <v>1</v>
      </c>
      <c r="E4" s="1" t="s">
        <v>13</v>
      </c>
      <c r="H4" s="5">
        <f t="shared" si="0"/>
        <v>0</v>
      </c>
      <c r="I4" s="5">
        <f t="shared" si="1"/>
        <v>0</v>
      </c>
    </row>
    <row r="5" spans="1:9" ht="25.5">
      <c r="A5" s="7">
        <v>4</v>
      </c>
      <c r="B5" s="1" t="s">
        <v>455</v>
      </c>
      <c r="C5" s="1" t="s">
        <v>458</v>
      </c>
      <c r="D5" s="5">
        <v>7</v>
      </c>
      <c r="E5" s="1" t="s">
        <v>13</v>
      </c>
      <c r="H5" s="5">
        <f t="shared" si="0"/>
        <v>0</v>
      </c>
      <c r="I5" s="5">
        <f t="shared" si="1"/>
        <v>0</v>
      </c>
    </row>
    <row r="6" spans="1:9" ht="25.5">
      <c r="A6" s="7">
        <v>5</v>
      </c>
      <c r="B6" s="1" t="s">
        <v>455</v>
      </c>
      <c r="C6" s="1" t="s">
        <v>459</v>
      </c>
      <c r="D6" s="5">
        <v>1</v>
      </c>
      <c r="E6" s="1" t="s">
        <v>13</v>
      </c>
      <c r="H6" s="5">
        <f t="shared" si="0"/>
        <v>0</v>
      </c>
      <c r="I6" s="5">
        <f t="shared" si="1"/>
        <v>0</v>
      </c>
    </row>
    <row r="7" spans="1:9" ht="25.5">
      <c r="A7" s="7">
        <v>6</v>
      </c>
      <c r="B7" s="1" t="s">
        <v>455</v>
      </c>
      <c r="C7" s="1" t="s">
        <v>460</v>
      </c>
      <c r="D7" s="5">
        <v>4</v>
      </c>
      <c r="E7" s="1" t="s">
        <v>13</v>
      </c>
      <c r="H7" s="5">
        <f t="shared" si="0"/>
        <v>0</v>
      </c>
      <c r="I7" s="5">
        <f t="shared" si="1"/>
        <v>0</v>
      </c>
    </row>
    <row r="8" spans="1:9" ht="25.5">
      <c r="A8" s="7">
        <v>7</v>
      </c>
      <c r="B8" s="1" t="s">
        <v>455</v>
      </c>
      <c r="C8" s="1" t="s">
        <v>461</v>
      </c>
      <c r="D8" s="5">
        <v>13</v>
      </c>
      <c r="E8" s="1" t="s">
        <v>13</v>
      </c>
      <c r="H8" s="5">
        <f t="shared" si="0"/>
        <v>0</v>
      </c>
      <c r="I8" s="5">
        <f t="shared" si="1"/>
        <v>0</v>
      </c>
    </row>
    <row r="9" spans="1:9" ht="25.5">
      <c r="A9" s="7">
        <v>8</v>
      </c>
      <c r="B9" s="1" t="s">
        <v>455</v>
      </c>
      <c r="C9" s="1" t="s">
        <v>462</v>
      </c>
      <c r="D9" s="5">
        <v>2</v>
      </c>
      <c r="E9" s="1" t="s">
        <v>13</v>
      </c>
      <c r="H9" s="5">
        <f t="shared" si="0"/>
        <v>0</v>
      </c>
      <c r="I9" s="5">
        <f t="shared" si="1"/>
        <v>0</v>
      </c>
    </row>
    <row r="10" spans="1:9" ht="25.5">
      <c r="A10" s="7">
        <v>9</v>
      </c>
      <c r="B10" s="1" t="s">
        <v>455</v>
      </c>
      <c r="C10" s="1" t="s">
        <v>463</v>
      </c>
      <c r="D10" s="5">
        <v>1</v>
      </c>
      <c r="E10" s="1" t="s">
        <v>13</v>
      </c>
      <c r="H10" s="5">
        <f t="shared" si="0"/>
        <v>0</v>
      </c>
      <c r="I10" s="5">
        <f t="shared" si="1"/>
        <v>0</v>
      </c>
    </row>
    <row r="11" spans="1:9" ht="25.5">
      <c r="A11" s="7">
        <v>10</v>
      </c>
      <c r="B11" s="1" t="s">
        <v>455</v>
      </c>
      <c r="C11" s="1" t="s">
        <v>464</v>
      </c>
      <c r="D11" s="5">
        <v>2</v>
      </c>
      <c r="E11" s="1" t="s">
        <v>13</v>
      </c>
      <c r="H11" s="5">
        <f t="shared" si="0"/>
        <v>0</v>
      </c>
      <c r="I11" s="5">
        <f t="shared" si="1"/>
        <v>0</v>
      </c>
    </row>
    <row r="12" spans="1:9" ht="25.5">
      <c r="A12" s="7">
        <v>11</v>
      </c>
      <c r="B12" s="1" t="s">
        <v>455</v>
      </c>
      <c r="C12" s="1" t="s">
        <v>465</v>
      </c>
      <c r="D12" s="5">
        <v>1</v>
      </c>
      <c r="E12" s="1" t="s">
        <v>13</v>
      </c>
      <c r="H12" s="5">
        <f t="shared" si="0"/>
        <v>0</v>
      </c>
      <c r="I12" s="5">
        <f t="shared" si="1"/>
        <v>0</v>
      </c>
    </row>
    <row r="13" spans="1:9" ht="25.5">
      <c r="A13" s="7">
        <v>12</v>
      </c>
      <c r="B13" s="1" t="s">
        <v>455</v>
      </c>
      <c r="C13" s="1" t="s">
        <v>466</v>
      </c>
      <c r="D13" s="5">
        <v>1</v>
      </c>
      <c r="E13" s="1" t="s">
        <v>13</v>
      </c>
      <c r="H13" s="5">
        <f t="shared" si="0"/>
        <v>0</v>
      </c>
      <c r="I13" s="5">
        <f t="shared" si="1"/>
        <v>0</v>
      </c>
    </row>
    <row r="14" spans="1:9" ht="25.5">
      <c r="A14" s="7">
        <v>13</v>
      </c>
      <c r="B14" s="1" t="s">
        <v>455</v>
      </c>
      <c r="C14" s="1" t="s">
        <v>467</v>
      </c>
      <c r="D14" s="5">
        <v>1</v>
      </c>
      <c r="E14" s="1" t="s">
        <v>13</v>
      </c>
      <c r="H14" s="5">
        <f t="shared" si="0"/>
        <v>0</v>
      </c>
      <c r="I14" s="5">
        <f t="shared" si="1"/>
        <v>0</v>
      </c>
    </row>
    <row r="15" spans="1:9" ht="25.5">
      <c r="A15" s="7">
        <v>14</v>
      </c>
      <c r="B15" s="1" t="s">
        <v>455</v>
      </c>
      <c r="C15" s="1" t="s">
        <v>468</v>
      </c>
      <c r="D15" s="5">
        <v>4</v>
      </c>
      <c r="E15" s="1" t="s">
        <v>13</v>
      </c>
      <c r="H15" s="5">
        <f t="shared" si="0"/>
        <v>0</v>
      </c>
      <c r="I15" s="5">
        <f t="shared" si="1"/>
        <v>0</v>
      </c>
    </row>
    <row r="16" spans="1:9" ht="25.5">
      <c r="A16" s="7">
        <v>15</v>
      </c>
      <c r="B16" s="1" t="s">
        <v>455</v>
      </c>
      <c r="C16" s="1" t="s">
        <v>469</v>
      </c>
      <c r="D16" s="5">
        <v>1</v>
      </c>
      <c r="E16" s="1" t="s">
        <v>13</v>
      </c>
      <c r="H16" s="5">
        <f t="shared" si="0"/>
        <v>0</v>
      </c>
      <c r="I16" s="5">
        <f t="shared" si="1"/>
        <v>0</v>
      </c>
    </row>
    <row r="17" spans="1:9" ht="25.5">
      <c r="A17" s="7">
        <v>16</v>
      </c>
      <c r="B17" s="1" t="s">
        <v>455</v>
      </c>
      <c r="C17" s="1" t="s">
        <v>470</v>
      </c>
      <c r="D17" s="5">
        <v>2</v>
      </c>
      <c r="E17" s="1" t="s">
        <v>13</v>
      </c>
      <c r="H17" s="5">
        <f t="shared" si="0"/>
        <v>0</v>
      </c>
      <c r="I17" s="5">
        <f t="shared" si="1"/>
        <v>0</v>
      </c>
    </row>
    <row r="18" spans="1:9" ht="25.5">
      <c r="A18" s="7">
        <v>17</v>
      </c>
      <c r="B18" s="1" t="s">
        <v>455</v>
      </c>
      <c r="C18" s="1" t="s">
        <v>471</v>
      </c>
      <c r="D18" s="5">
        <v>7</v>
      </c>
      <c r="E18" s="1" t="s">
        <v>13</v>
      </c>
      <c r="H18" s="5">
        <f t="shared" si="0"/>
        <v>0</v>
      </c>
      <c r="I18" s="5">
        <f t="shared" si="1"/>
        <v>0</v>
      </c>
    </row>
    <row r="19" spans="1:9" ht="25.5">
      <c r="A19" s="7">
        <v>18</v>
      </c>
      <c r="B19" s="1" t="s">
        <v>455</v>
      </c>
      <c r="C19" s="1" t="s">
        <v>472</v>
      </c>
      <c r="D19" s="5">
        <v>1</v>
      </c>
      <c r="E19" s="1" t="s">
        <v>13</v>
      </c>
      <c r="H19" s="5">
        <f>ROUND(D19*F19,0)</f>
        <v>0</v>
      </c>
      <c r="I19" s="5">
        <f t="shared" si="1"/>
        <v>0</v>
      </c>
    </row>
    <row r="20" spans="1:9" ht="25.5">
      <c r="A20" s="7">
        <v>19</v>
      </c>
      <c r="B20" s="1" t="s">
        <v>455</v>
      </c>
      <c r="C20" s="1" t="s">
        <v>473</v>
      </c>
      <c r="D20" s="5">
        <v>1</v>
      </c>
      <c r="E20" s="1" t="s">
        <v>13</v>
      </c>
      <c r="H20" s="5">
        <f t="shared" si="0"/>
        <v>0</v>
      </c>
      <c r="I20" s="5">
        <f t="shared" si="1"/>
        <v>0</v>
      </c>
    </row>
    <row r="21" spans="1:9" ht="25.5">
      <c r="A21" s="7">
        <v>20</v>
      </c>
      <c r="B21" s="1" t="s">
        <v>455</v>
      </c>
      <c r="C21" s="1" t="s">
        <v>474</v>
      </c>
      <c r="D21" s="5">
        <v>2</v>
      </c>
      <c r="E21" s="1" t="s">
        <v>13</v>
      </c>
      <c r="H21" s="5">
        <f t="shared" si="0"/>
        <v>0</v>
      </c>
      <c r="I21" s="5">
        <f t="shared" si="1"/>
        <v>0</v>
      </c>
    </row>
    <row r="22" spans="1:9" ht="25.5">
      <c r="A22" s="7">
        <v>21</v>
      </c>
      <c r="B22" s="1" t="s">
        <v>455</v>
      </c>
      <c r="C22" s="1" t="s">
        <v>475</v>
      </c>
      <c r="D22" s="5">
        <v>2</v>
      </c>
      <c r="E22" s="1" t="s">
        <v>13</v>
      </c>
      <c r="H22" s="5">
        <f t="shared" si="0"/>
        <v>0</v>
      </c>
      <c r="I22" s="5">
        <f t="shared" si="1"/>
        <v>0</v>
      </c>
    </row>
    <row r="23" spans="1:9" ht="25.5">
      <c r="A23" s="7">
        <v>22</v>
      </c>
      <c r="B23" s="1" t="s">
        <v>455</v>
      </c>
      <c r="C23" s="1" t="s">
        <v>476</v>
      </c>
      <c r="D23" s="5">
        <v>6</v>
      </c>
      <c r="E23" s="1" t="s">
        <v>13</v>
      </c>
      <c r="H23" s="5">
        <f t="shared" si="0"/>
        <v>0</v>
      </c>
      <c r="I23" s="5">
        <f t="shared" si="1"/>
        <v>0</v>
      </c>
    </row>
    <row r="24" spans="1:9" ht="25.5">
      <c r="A24" s="7">
        <v>23</v>
      </c>
      <c r="B24" s="1" t="s">
        <v>455</v>
      </c>
      <c r="C24" s="1" t="s">
        <v>477</v>
      </c>
      <c r="D24" s="5">
        <v>1</v>
      </c>
      <c r="E24" s="1" t="s">
        <v>13</v>
      </c>
      <c r="H24" s="5">
        <f t="shared" si="0"/>
        <v>0</v>
      </c>
      <c r="I24" s="5">
        <f t="shared" si="1"/>
        <v>0</v>
      </c>
    </row>
    <row r="25" spans="1:9" ht="25.5">
      <c r="A25" s="7">
        <v>24</v>
      </c>
      <c r="B25" s="1" t="s">
        <v>455</v>
      </c>
      <c r="C25" s="1" t="s">
        <v>478</v>
      </c>
      <c r="D25" s="5">
        <v>8</v>
      </c>
      <c r="E25" s="1" t="s">
        <v>13</v>
      </c>
      <c r="H25" s="5">
        <f t="shared" si="0"/>
        <v>0</v>
      </c>
      <c r="I25" s="5">
        <f t="shared" si="1"/>
        <v>0</v>
      </c>
    </row>
    <row r="26" spans="1:9" ht="25.5">
      <c r="A26" s="7">
        <v>25</v>
      </c>
      <c r="B26" s="1" t="s">
        <v>455</v>
      </c>
      <c r="C26" s="1" t="s">
        <v>479</v>
      </c>
      <c r="D26" s="5">
        <v>4</v>
      </c>
      <c r="E26" s="1" t="s">
        <v>13</v>
      </c>
      <c r="H26" s="5">
        <f t="shared" si="0"/>
        <v>0</v>
      </c>
      <c r="I26" s="5">
        <f t="shared" si="1"/>
        <v>0</v>
      </c>
    </row>
    <row r="27" spans="1:9" ht="25.5">
      <c r="A27" s="7">
        <v>26</v>
      </c>
      <c r="B27" s="1" t="s">
        <v>455</v>
      </c>
      <c r="C27" s="1" t="s">
        <v>480</v>
      </c>
      <c r="D27" s="5">
        <v>4</v>
      </c>
      <c r="E27" s="1" t="s">
        <v>13</v>
      </c>
      <c r="H27" s="5">
        <f>ROUND(D27*F27,0)</f>
        <v>0</v>
      </c>
      <c r="I27" s="5">
        <f>ROUND(D27*G27,0)</f>
        <v>0</v>
      </c>
    </row>
    <row r="28" spans="1:9" ht="25.5">
      <c r="A28" s="7">
        <v>27</v>
      </c>
      <c r="B28" s="1" t="s">
        <v>455</v>
      </c>
      <c r="C28" s="1" t="s">
        <v>481</v>
      </c>
      <c r="D28" s="5">
        <v>1</v>
      </c>
      <c r="E28" s="1" t="s">
        <v>13</v>
      </c>
      <c r="H28" s="5">
        <f>ROUND(D28*F28,0)</f>
        <v>0</v>
      </c>
      <c r="I28" s="5">
        <f>ROUND(D28*G28,0)</f>
        <v>0</v>
      </c>
    </row>
    <row r="29" spans="1:9" ht="25.5">
      <c r="A29" s="7">
        <v>28</v>
      </c>
      <c r="B29" s="1" t="s">
        <v>455</v>
      </c>
      <c r="C29" s="1" t="s">
        <v>482</v>
      </c>
      <c r="D29" s="5">
        <v>1</v>
      </c>
      <c r="E29" s="1" t="s">
        <v>13</v>
      </c>
      <c r="H29" s="5">
        <f>ROUND(D29*F29,0)</f>
        <v>0</v>
      </c>
      <c r="I29" s="5">
        <f>ROUND(D29*G29,0)</f>
        <v>0</v>
      </c>
    </row>
    <row r="30" spans="1:9" ht="25.5">
      <c r="A30" s="7">
        <v>29</v>
      </c>
      <c r="B30" s="1" t="s">
        <v>455</v>
      </c>
      <c r="C30" s="1" t="s">
        <v>483</v>
      </c>
      <c r="D30" s="5">
        <v>4</v>
      </c>
      <c r="E30" s="1" t="s">
        <v>13</v>
      </c>
      <c r="H30" s="5">
        <f>ROUND(D30*F30,0)</f>
        <v>0</v>
      </c>
      <c r="I30" s="5">
        <f>ROUND(D30*G30,0)</f>
        <v>0</v>
      </c>
    </row>
    <row r="31" spans="1:9" ht="25.5">
      <c r="A31" s="7">
        <v>30</v>
      </c>
      <c r="B31" s="1" t="s">
        <v>455</v>
      </c>
      <c r="C31" s="1" t="s">
        <v>484</v>
      </c>
      <c r="D31" s="5">
        <v>7</v>
      </c>
      <c r="E31" s="1" t="s">
        <v>13</v>
      </c>
      <c r="H31" s="5">
        <f>ROUND(D31*F31,0)</f>
        <v>0</v>
      </c>
      <c r="I31" s="5">
        <f>ROUND(D31*G31,0)</f>
        <v>0</v>
      </c>
    </row>
    <row r="32" spans="1:9" s="8" customFormat="1" ht="12.75">
      <c r="A32" s="6"/>
      <c r="B32" s="2"/>
      <c r="C32" s="2" t="s">
        <v>19</v>
      </c>
      <c r="D32" s="4"/>
      <c r="E32" s="2"/>
      <c r="F32" s="4"/>
      <c r="G32" s="4"/>
      <c r="H32" s="4">
        <f>ROUND(SUM(H2:H31),0)</f>
        <v>0</v>
      </c>
      <c r="I32" s="4">
        <f>ROUND(SUM(I2:I31),0)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 és műanyag szerkezet elhelyezése</oddHeader>
  </headerFooter>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6">
      <selection activeCell="A26" sqref="A26"/>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244"/>
      <c r="B1" s="244"/>
      <c r="C1" s="244"/>
      <c r="D1" s="244"/>
    </row>
    <row r="2" spans="1:4" s="14" customFormat="1" ht="15.75">
      <c r="A2" s="244"/>
      <c r="B2" s="244"/>
      <c r="C2" s="244"/>
      <c r="D2" s="244"/>
    </row>
    <row r="3" spans="1:4" s="14" customFormat="1" ht="15.75">
      <c r="A3" s="244"/>
      <c r="B3" s="244"/>
      <c r="C3" s="244"/>
      <c r="D3" s="244"/>
    </row>
    <row r="4" spans="1:4" ht="15.75">
      <c r="A4" s="239"/>
      <c r="B4" s="239"/>
      <c r="C4" s="239"/>
      <c r="D4" s="239"/>
    </row>
    <row r="5" spans="1:4" ht="15.75">
      <c r="A5" s="239"/>
      <c r="B5" s="239"/>
      <c r="C5" s="239"/>
      <c r="D5" s="239"/>
    </row>
    <row r="6" spans="1:4" ht="15.75">
      <c r="A6" s="239"/>
      <c r="B6" s="239"/>
      <c r="C6" s="239"/>
      <c r="D6" s="239"/>
    </row>
    <row r="7" spans="1:4" ht="15.75">
      <c r="A7" s="239"/>
      <c r="B7" s="239"/>
      <c r="C7" s="239"/>
      <c r="D7" s="239"/>
    </row>
    <row r="9" spans="1:4" ht="15.75">
      <c r="A9" s="15" t="s">
        <v>485</v>
      </c>
      <c r="B9" s="15"/>
      <c r="C9" s="15" t="s">
        <v>442</v>
      </c>
      <c r="D9" s="15"/>
    </row>
    <row r="10" spans="1:4" ht="15.75">
      <c r="A10" s="15" t="s">
        <v>442</v>
      </c>
      <c r="B10" s="15"/>
      <c r="C10" s="15" t="s">
        <v>442</v>
      </c>
      <c r="D10" s="15"/>
    </row>
    <row r="11" spans="1:4" ht="15.75">
      <c r="A11" s="15" t="s">
        <v>486</v>
      </c>
      <c r="B11" s="15"/>
      <c r="C11" s="15" t="s">
        <v>487</v>
      </c>
      <c r="D11" s="15"/>
    </row>
    <row r="12" spans="1:4" ht="15.75">
      <c r="A12" s="15" t="s">
        <v>442</v>
      </c>
      <c r="B12" s="15"/>
      <c r="C12" s="15"/>
      <c r="D12" s="15"/>
    </row>
    <row r="13" spans="1:4" ht="15.75">
      <c r="A13" s="15" t="s">
        <v>442</v>
      </c>
      <c r="B13" s="15"/>
      <c r="C13" s="15"/>
      <c r="D13" s="15"/>
    </row>
    <row r="14" spans="1:4" ht="15.75">
      <c r="A14" s="15" t="s">
        <v>442</v>
      </c>
      <c r="B14" s="15"/>
      <c r="C14" s="15"/>
      <c r="D14" s="15"/>
    </row>
    <row r="15" spans="1:4" ht="15.75">
      <c r="A15" s="15" t="s">
        <v>443</v>
      </c>
      <c r="B15" s="15"/>
      <c r="C15" s="15"/>
      <c r="D15" s="15"/>
    </row>
    <row r="16" spans="1:4" ht="15.75">
      <c r="A16" s="15" t="s">
        <v>488</v>
      </c>
      <c r="B16" s="15"/>
      <c r="C16" s="15"/>
      <c r="D16" s="15"/>
    </row>
    <row r="17" spans="1:4" ht="15.75">
      <c r="A17" s="15" t="s">
        <v>489</v>
      </c>
      <c r="B17" s="15"/>
      <c r="C17" s="15"/>
      <c r="D17" s="15"/>
    </row>
    <row r="18" spans="1:4" ht="15.75">
      <c r="A18" s="15" t="s">
        <v>490</v>
      </c>
      <c r="B18" s="15"/>
      <c r="C18" s="15"/>
      <c r="D18" s="15"/>
    </row>
    <row r="20" ht="15.75">
      <c r="A20" s="10" t="s">
        <v>444</v>
      </c>
    </row>
    <row r="22" spans="1:4" ht="15.75">
      <c r="A22" s="245" t="s">
        <v>445</v>
      </c>
      <c r="B22" s="245"/>
      <c r="C22" s="245"/>
      <c r="D22" s="245"/>
    </row>
    <row r="23" spans="1:4" ht="15.75">
      <c r="A23" s="16" t="s">
        <v>446</v>
      </c>
      <c r="B23" s="16"/>
      <c r="C23" s="19" t="s">
        <v>447</v>
      </c>
      <c r="D23" s="19" t="s">
        <v>448</v>
      </c>
    </row>
    <row r="24" spans="1:4" ht="15.75">
      <c r="A24" s="16" t="s">
        <v>449</v>
      </c>
      <c r="B24" s="16"/>
      <c r="C24" s="20">
        <f>ROUND(SUM(' Összesítő-építészet'!B2:B24),0)</f>
        <v>0</v>
      </c>
      <c r="D24" s="20">
        <f>ROUND(SUM(' Összesítő-építészet'!C2:C24),0)</f>
        <v>0</v>
      </c>
    </row>
    <row r="25" spans="1:4" ht="15.75">
      <c r="A25" s="16" t="s">
        <v>450</v>
      </c>
      <c r="B25" s="16"/>
      <c r="C25" s="20">
        <f>ROUND(C24,0)</f>
        <v>0</v>
      </c>
      <c r="D25" s="20">
        <f>ROUND(D24,0)</f>
        <v>0</v>
      </c>
    </row>
    <row r="26" spans="1:4" ht="15.75">
      <c r="A26" s="10" t="s">
        <v>451</v>
      </c>
      <c r="C26" s="246">
        <f>ROUND(C25+D25,0)</f>
        <v>0</v>
      </c>
      <c r="D26" s="246"/>
    </row>
    <row r="27" spans="1:4" ht="15.75">
      <c r="A27" s="16" t="s">
        <v>452</v>
      </c>
      <c r="B27" s="17">
        <v>0.27</v>
      </c>
      <c r="C27" s="242">
        <f>ROUND(C26*B27,0)</f>
        <v>0</v>
      </c>
      <c r="D27" s="242"/>
    </row>
    <row r="28" spans="1:4" ht="15.75">
      <c r="A28" s="16" t="s">
        <v>453</v>
      </c>
      <c r="B28" s="16"/>
      <c r="C28" s="241">
        <f>ROUND(C26+C27,0)</f>
        <v>0</v>
      </c>
      <c r="D28" s="241"/>
    </row>
    <row r="32" spans="2:3" ht="15.75">
      <c r="B32" s="243" t="s">
        <v>454</v>
      </c>
      <c r="C32" s="243"/>
    </row>
    <row r="34" ht="15.75">
      <c r="A34" s="18"/>
    </row>
    <row r="35" ht="15.75">
      <c r="A35" s="18"/>
    </row>
    <row r="36" ht="15.75">
      <c r="A36" s="18"/>
    </row>
  </sheetData>
  <sheetProtection/>
  <mergeCells count="12">
    <mergeCell ref="A7:D7"/>
    <mergeCell ref="A22:D22"/>
    <mergeCell ref="C26:D26"/>
    <mergeCell ref="C27:D27"/>
    <mergeCell ref="C28:D28"/>
    <mergeCell ref="B32:C32"/>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7"/>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351</v>
      </c>
      <c r="C2" s="1" t="s">
        <v>352</v>
      </c>
      <c r="D2" s="5">
        <v>38</v>
      </c>
      <c r="E2" s="1" t="s">
        <v>22</v>
      </c>
      <c r="H2" s="5">
        <f>ROUND(D2*F2,0)</f>
        <v>0</v>
      </c>
      <c r="I2" s="5">
        <f>ROUND(D2*G2,0)</f>
        <v>0</v>
      </c>
    </row>
    <row r="4" spans="1:9" ht="25.5">
      <c r="A4" s="7">
        <v>2</v>
      </c>
      <c r="B4" s="1" t="s">
        <v>353</v>
      </c>
      <c r="C4" s="1" t="s">
        <v>354</v>
      </c>
      <c r="D4" s="5">
        <v>9</v>
      </c>
      <c r="E4" s="1" t="s">
        <v>192</v>
      </c>
      <c r="H4" s="5">
        <f>ROUND(D4*F4,0)</f>
        <v>0</v>
      </c>
      <c r="I4" s="5">
        <f>ROUND(D4*G4,0)</f>
        <v>0</v>
      </c>
    </row>
    <row r="5" spans="1:9" ht="25.5">
      <c r="A5" s="7">
        <v>3</v>
      </c>
      <c r="B5" s="1" t="s">
        <v>355</v>
      </c>
      <c r="C5" s="1" t="s">
        <v>356</v>
      </c>
      <c r="D5" s="5">
        <v>15</v>
      </c>
      <c r="E5" s="1" t="s">
        <v>192</v>
      </c>
      <c r="H5" s="5">
        <f>ROUND(D5*F5,0)</f>
        <v>0</v>
      </c>
      <c r="I5" s="5">
        <f>ROUND(D5*G5,0)</f>
        <v>0</v>
      </c>
    </row>
    <row r="6" spans="1:9" ht="38.25">
      <c r="A6" s="7">
        <v>4</v>
      </c>
      <c r="B6" s="1" t="s">
        <v>357</v>
      </c>
      <c r="C6" s="1" t="s">
        <v>358</v>
      </c>
      <c r="D6" s="5">
        <v>1</v>
      </c>
      <c r="E6" s="1" t="s">
        <v>13</v>
      </c>
      <c r="H6" s="5">
        <f>ROUND(D6*F6,0)</f>
        <v>0</v>
      </c>
      <c r="I6" s="5">
        <f>ROUND(D6*G6,0)</f>
        <v>0</v>
      </c>
    </row>
    <row r="7" spans="1:9" s="8" customFormat="1" ht="12.75">
      <c r="A7" s="6"/>
      <c r="B7" s="2"/>
      <c r="C7" s="2" t="s">
        <v>19</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nyílászáró és épületlakatos-szerkezet elhelyezése</oddHeader>
  </headerFooter>
</worksheet>
</file>

<file path=xl/worksheets/sheet21.xml><?xml version="1.0" encoding="utf-8"?>
<worksheet xmlns="http://schemas.openxmlformats.org/spreadsheetml/2006/main" xmlns:r="http://schemas.openxmlformats.org/officeDocument/2006/relationships">
  <dimension ref="A1:I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360</v>
      </c>
      <c r="C2" s="1" t="s">
        <v>361</v>
      </c>
      <c r="D2" s="5">
        <v>330</v>
      </c>
      <c r="E2" s="1" t="s">
        <v>22</v>
      </c>
      <c r="H2" s="5">
        <f>ROUND(D2*F2,0)</f>
        <v>0</v>
      </c>
      <c r="I2" s="5">
        <f>ROUND(D2*G2,0)</f>
        <v>0</v>
      </c>
    </row>
    <row r="4" spans="1:9" ht="89.25">
      <c r="A4" s="7">
        <v>2</v>
      </c>
      <c r="B4" s="1" t="s">
        <v>362</v>
      </c>
      <c r="C4" s="9" t="s">
        <v>363</v>
      </c>
      <c r="D4" s="5">
        <v>2219</v>
      </c>
      <c r="E4" s="1" t="s">
        <v>22</v>
      </c>
      <c r="H4" s="5">
        <f>ROUND(D4*F4,0)</f>
        <v>0</v>
      </c>
      <c r="I4" s="5">
        <f>ROUND(D4*G4,0)</f>
        <v>0</v>
      </c>
    </row>
    <row r="5" ht="12.75">
      <c r="C5" s="9" t="s">
        <v>364</v>
      </c>
    </row>
    <row r="6" spans="1:9" ht="89.25">
      <c r="A6" s="7">
        <v>3</v>
      </c>
      <c r="B6" s="1" t="s">
        <v>365</v>
      </c>
      <c r="C6" s="1" t="s">
        <v>366</v>
      </c>
      <c r="D6" s="5">
        <v>210</v>
      </c>
      <c r="E6" s="1" t="s">
        <v>22</v>
      </c>
      <c r="H6" s="5">
        <f>ROUND(D6*F6,0)</f>
        <v>0</v>
      </c>
      <c r="I6" s="5">
        <f>ROUND(D6*G6,0)</f>
        <v>0</v>
      </c>
    </row>
    <row r="7" spans="1:9" ht="89.25">
      <c r="A7" s="7">
        <v>4</v>
      </c>
      <c r="B7" s="1" t="s">
        <v>367</v>
      </c>
      <c r="C7" s="1" t="s">
        <v>368</v>
      </c>
      <c r="D7" s="5">
        <v>2219</v>
      </c>
      <c r="E7" s="1" t="s">
        <v>22</v>
      </c>
      <c r="H7" s="5">
        <f>ROUND(D7*F7,0)</f>
        <v>0</v>
      </c>
      <c r="I7" s="5">
        <f>ROUND(D7*G7,0)</f>
        <v>0</v>
      </c>
    </row>
    <row r="8" spans="1:9" ht="89.25">
      <c r="A8" s="7">
        <v>5</v>
      </c>
      <c r="B8" s="1" t="s">
        <v>369</v>
      </c>
      <c r="C8" s="1" t="s">
        <v>370</v>
      </c>
      <c r="D8" s="5">
        <v>1889</v>
      </c>
      <c r="E8" s="1" t="s">
        <v>22</v>
      </c>
      <c r="H8" s="5">
        <f>ROUND(D8*F8,0)</f>
        <v>0</v>
      </c>
      <c r="I8" s="5">
        <f>ROUND(D8*G8,0)</f>
        <v>0</v>
      </c>
    </row>
    <row r="9" spans="1:9" s="8" customFormat="1" ht="12.75">
      <c r="A9" s="6"/>
      <c r="B9" s="2"/>
      <c r="C9" s="2" t="s">
        <v>19</v>
      </c>
      <c r="D9" s="4"/>
      <c r="E9" s="2"/>
      <c r="F9" s="4"/>
      <c r="G9" s="4"/>
      <c r="H9" s="4">
        <f>ROUND(SUM(H2:H8),0)</f>
        <v>0</v>
      </c>
      <c r="I9" s="4">
        <f>ROUND(SUM(I2:I8),0)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Felületképzés</oddHeader>
  </headerFooter>
</worksheet>
</file>

<file path=xl/worksheets/sheet22.xml><?xml version="1.0" encoding="utf-8"?>
<worksheet xmlns="http://schemas.openxmlformats.org/spreadsheetml/2006/main" xmlns:r="http://schemas.openxmlformats.org/officeDocument/2006/relationships">
  <dimension ref="A1:I3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63.75">
      <c r="A2" s="7">
        <v>1</v>
      </c>
      <c r="B2" s="1" t="s">
        <v>372</v>
      </c>
      <c r="C2" s="1" t="s">
        <v>373</v>
      </c>
      <c r="D2" s="5">
        <v>232</v>
      </c>
      <c r="E2" s="1" t="s">
        <v>22</v>
      </c>
      <c r="H2" s="5">
        <f>ROUND(D2*F2,0)</f>
        <v>0</v>
      </c>
      <c r="I2" s="5">
        <f>ROUND(D2*G2,0)</f>
        <v>0</v>
      </c>
    </row>
    <row r="4" spans="1:9" ht="102">
      <c r="A4" s="7">
        <v>2</v>
      </c>
      <c r="B4" s="1" t="s">
        <v>374</v>
      </c>
      <c r="C4" s="1" t="s">
        <v>375</v>
      </c>
      <c r="D4" s="5">
        <v>628</v>
      </c>
      <c r="E4" s="1" t="s">
        <v>22</v>
      </c>
      <c r="H4" s="5">
        <f>ROUND(D4*F4,0)</f>
        <v>0</v>
      </c>
      <c r="I4" s="5">
        <f>ROUND(D4*G4,0)</f>
        <v>0</v>
      </c>
    </row>
    <row r="5" spans="1:9" ht="102">
      <c r="A5" s="7">
        <v>3</v>
      </c>
      <c r="B5" s="1" t="s">
        <v>376</v>
      </c>
      <c r="C5" s="1" t="s">
        <v>377</v>
      </c>
      <c r="D5" s="5">
        <v>88.6</v>
      </c>
      <c r="E5" s="1" t="s">
        <v>22</v>
      </c>
      <c r="H5" s="5">
        <f>ROUND(D5*F5,0)</f>
        <v>0</v>
      </c>
      <c r="I5" s="5">
        <f>ROUND(D5*G5,0)</f>
        <v>0</v>
      </c>
    </row>
    <row r="6" spans="1:9" ht="89.25">
      <c r="A6" s="7">
        <v>4</v>
      </c>
      <c r="B6" s="1" t="s">
        <v>378</v>
      </c>
      <c r="C6" s="9" t="s">
        <v>379</v>
      </c>
      <c r="D6" s="5">
        <v>81.5</v>
      </c>
      <c r="E6" s="1" t="s">
        <v>22</v>
      </c>
      <c r="H6" s="5">
        <f>ROUND(D6*F6,0)</f>
        <v>0</v>
      </c>
      <c r="I6" s="5">
        <f>ROUND(D6*G6,0)</f>
        <v>0</v>
      </c>
    </row>
    <row r="7" ht="63.75">
      <c r="C7" s="9" t="s">
        <v>380</v>
      </c>
    </row>
    <row r="8" spans="1:9" ht="89.25">
      <c r="A8" s="7">
        <v>5</v>
      </c>
      <c r="B8" s="1" t="s">
        <v>381</v>
      </c>
      <c r="C8" s="9" t="s">
        <v>382</v>
      </c>
      <c r="D8" s="5">
        <v>88.6</v>
      </c>
      <c r="E8" s="1" t="s">
        <v>22</v>
      </c>
      <c r="H8" s="5">
        <f>ROUND(D8*F8,0)</f>
        <v>0</v>
      </c>
      <c r="I8" s="5">
        <f>ROUND(D8*G8,0)</f>
        <v>0</v>
      </c>
    </row>
    <row r="9" ht="63.75">
      <c r="C9" s="9" t="s">
        <v>383</v>
      </c>
    </row>
    <row r="10" spans="1:9" ht="89.25">
      <c r="A10" s="7">
        <v>6</v>
      </c>
      <c r="B10" s="1" t="s">
        <v>384</v>
      </c>
      <c r="C10" s="9" t="s">
        <v>385</v>
      </c>
      <c r="D10" s="5">
        <v>628</v>
      </c>
      <c r="E10" s="1" t="s">
        <v>22</v>
      </c>
      <c r="H10" s="5">
        <f>ROUND(D10*F10,0)</f>
        <v>0</v>
      </c>
      <c r="I10" s="5">
        <f>ROUND(D10*G10,0)</f>
        <v>0</v>
      </c>
    </row>
    <row r="11" ht="63.75">
      <c r="C11" s="9" t="s">
        <v>386</v>
      </c>
    </row>
    <row r="12" spans="1:9" ht="89.25">
      <c r="A12" s="7">
        <v>7</v>
      </c>
      <c r="B12" s="1" t="s">
        <v>387</v>
      </c>
      <c r="C12" s="9" t="s">
        <v>388</v>
      </c>
      <c r="D12" s="5">
        <v>628</v>
      </c>
      <c r="E12" s="1" t="s">
        <v>22</v>
      </c>
      <c r="H12" s="5">
        <f>ROUND(D12*F12,0)</f>
        <v>0</v>
      </c>
      <c r="I12" s="5">
        <f>ROUND(D12*G12,0)</f>
        <v>0</v>
      </c>
    </row>
    <row r="13" ht="12.75">
      <c r="C13" s="9" t="s">
        <v>389</v>
      </c>
    </row>
    <row r="14" spans="1:9" ht="102">
      <c r="A14" s="7">
        <v>8</v>
      </c>
      <c r="B14" s="1" t="s">
        <v>390</v>
      </c>
      <c r="C14" s="9" t="s">
        <v>391</v>
      </c>
      <c r="D14" s="5">
        <v>281.3</v>
      </c>
      <c r="E14" s="1" t="s">
        <v>22</v>
      </c>
      <c r="H14" s="5">
        <f>ROUND(D14*F14,0)</f>
        <v>0</v>
      </c>
      <c r="I14" s="5">
        <f>ROUND(D14*G14,0)</f>
        <v>0</v>
      </c>
    </row>
    <row r="15" ht="12.75">
      <c r="C15" s="9" t="s">
        <v>392</v>
      </c>
    </row>
    <row r="16" spans="1:9" ht="89.25">
      <c r="A16" s="7">
        <v>9</v>
      </c>
      <c r="B16" s="1" t="s">
        <v>393</v>
      </c>
      <c r="C16" s="1" t="s">
        <v>394</v>
      </c>
      <c r="D16" s="5">
        <v>977</v>
      </c>
      <c r="E16" s="1" t="s">
        <v>22</v>
      </c>
      <c r="H16" s="5">
        <f>ROUND(D16*F16,0)</f>
        <v>0</v>
      </c>
      <c r="I16" s="5">
        <f>ROUND(D16*G16,0)</f>
        <v>0</v>
      </c>
    </row>
    <row r="17" spans="1:9" ht="102">
      <c r="A17" s="7">
        <v>10</v>
      </c>
      <c r="B17" s="1" t="s">
        <v>395</v>
      </c>
      <c r="C17" s="9" t="s">
        <v>396</v>
      </c>
      <c r="D17" s="5">
        <v>9.3</v>
      </c>
      <c r="E17" s="1" t="s">
        <v>22</v>
      </c>
      <c r="H17" s="5">
        <f>ROUND(D17*F17,0)</f>
        <v>0</v>
      </c>
      <c r="I17" s="5">
        <f>ROUND(D17*G17,0)</f>
        <v>0</v>
      </c>
    </row>
    <row r="18" ht="25.5">
      <c r="C18" s="9" t="s">
        <v>397</v>
      </c>
    </row>
    <row r="19" spans="1:9" ht="89.25">
      <c r="A19" s="7">
        <v>11</v>
      </c>
      <c r="B19" s="1" t="s">
        <v>398</v>
      </c>
      <c r="C19" s="9" t="s">
        <v>399</v>
      </c>
      <c r="D19" s="5">
        <v>628</v>
      </c>
      <c r="E19" s="1" t="s">
        <v>22</v>
      </c>
      <c r="H19" s="5">
        <f>ROUND(D19*F19,0)</f>
        <v>0</v>
      </c>
      <c r="I19" s="5">
        <f>ROUND(D19*G19,0)</f>
        <v>0</v>
      </c>
    </row>
    <row r="20" ht="12.75">
      <c r="C20" s="9" t="s">
        <v>400</v>
      </c>
    </row>
    <row r="21" spans="1:9" ht="63.75">
      <c r="A21" s="7">
        <v>12</v>
      </c>
      <c r="B21" s="1" t="s">
        <v>401</v>
      </c>
      <c r="C21" s="1" t="s">
        <v>402</v>
      </c>
      <c r="D21" s="5">
        <v>650</v>
      </c>
      <c r="E21" s="1" t="s">
        <v>192</v>
      </c>
      <c r="H21" s="5">
        <f>ROUND(D21*F21,0)</f>
        <v>0</v>
      </c>
      <c r="I21" s="5">
        <f>ROUND(D21*G21,0)</f>
        <v>0</v>
      </c>
    </row>
    <row r="22" spans="1:9" ht="89.25">
      <c r="A22" s="7">
        <v>13</v>
      </c>
      <c r="B22" s="1" t="s">
        <v>403</v>
      </c>
      <c r="C22" s="1" t="s">
        <v>404</v>
      </c>
      <c r="D22" s="5">
        <v>47.6</v>
      </c>
      <c r="E22" s="1" t="s">
        <v>22</v>
      </c>
      <c r="H22" s="5">
        <f>ROUND(D22*F22,0)</f>
        <v>0</v>
      </c>
      <c r="I22" s="5">
        <f>ROUND(D22*G22,0)</f>
        <v>0</v>
      </c>
    </row>
    <row r="23" spans="1:9" ht="102">
      <c r="A23" s="7">
        <v>14</v>
      </c>
      <c r="B23" s="1" t="s">
        <v>405</v>
      </c>
      <c r="C23" s="9" t="s">
        <v>406</v>
      </c>
      <c r="D23" s="5">
        <v>33.5</v>
      </c>
      <c r="E23" s="1" t="s">
        <v>22</v>
      </c>
      <c r="H23" s="5">
        <f>ROUND(D23*F23,0)</f>
        <v>0</v>
      </c>
      <c r="I23" s="5">
        <f>ROUND(D23*G23,0)</f>
        <v>0</v>
      </c>
    </row>
    <row r="24" ht="51">
      <c r="C24" s="9" t="s">
        <v>407</v>
      </c>
    </row>
    <row r="25" spans="1:9" ht="102">
      <c r="A25" s="7">
        <v>15</v>
      </c>
      <c r="B25" s="1" t="s">
        <v>408</v>
      </c>
      <c r="C25" s="9" t="s">
        <v>406</v>
      </c>
      <c r="D25" s="5">
        <v>424</v>
      </c>
      <c r="E25" s="1" t="s">
        <v>22</v>
      </c>
      <c r="H25" s="5">
        <f>ROUND(D25*F25,0)</f>
        <v>0</v>
      </c>
      <c r="I25" s="5">
        <f>ROUND(D25*G25,0)</f>
        <v>0</v>
      </c>
    </row>
    <row r="26" ht="51">
      <c r="C26" s="9" t="s">
        <v>409</v>
      </c>
    </row>
    <row r="27" spans="1:9" ht="102">
      <c r="A27" s="7">
        <v>16</v>
      </c>
      <c r="B27" s="1" t="s">
        <v>410</v>
      </c>
      <c r="C27" s="9" t="s">
        <v>411</v>
      </c>
      <c r="D27" s="5">
        <v>90.9</v>
      </c>
      <c r="E27" s="1" t="s">
        <v>22</v>
      </c>
      <c r="H27" s="5">
        <f>ROUND(D27*F27,0)</f>
        <v>0</v>
      </c>
      <c r="I27" s="5">
        <f>ROUND(D27*G27,0)</f>
        <v>0</v>
      </c>
    </row>
    <row r="28" ht="63.75">
      <c r="C28" s="9" t="s">
        <v>412</v>
      </c>
    </row>
    <row r="29" spans="1:9" ht="102">
      <c r="A29" s="7">
        <v>17</v>
      </c>
      <c r="B29" s="1" t="s">
        <v>413</v>
      </c>
      <c r="C29" s="9" t="s">
        <v>414</v>
      </c>
      <c r="D29" s="5">
        <v>65.9</v>
      </c>
      <c r="E29" s="1" t="s">
        <v>22</v>
      </c>
      <c r="H29" s="5">
        <f>ROUND(D29*F29,0)</f>
        <v>0</v>
      </c>
      <c r="I29" s="5">
        <f>ROUND(D29*G29,0)</f>
        <v>0</v>
      </c>
    </row>
    <row r="30" ht="51">
      <c r="C30" s="9" t="s">
        <v>415</v>
      </c>
    </row>
    <row r="31" spans="1:9" ht="102">
      <c r="A31" s="7">
        <v>18</v>
      </c>
      <c r="B31" s="1" t="s">
        <v>416</v>
      </c>
      <c r="C31" s="9" t="s">
        <v>417</v>
      </c>
      <c r="D31" s="5">
        <v>3484</v>
      </c>
      <c r="E31" s="1" t="s">
        <v>13</v>
      </c>
      <c r="H31" s="5">
        <f>ROUND(D31*F31,0)</f>
        <v>0</v>
      </c>
      <c r="I31" s="5">
        <f>ROUND(D31*G31,0)</f>
        <v>0</v>
      </c>
    </row>
    <row r="32" ht="51">
      <c r="C32" s="9" t="s">
        <v>418</v>
      </c>
    </row>
    <row r="33" spans="1:9" ht="102">
      <c r="A33" s="7">
        <v>19</v>
      </c>
      <c r="B33" s="1" t="s">
        <v>419</v>
      </c>
      <c r="C33" s="9" t="s">
        <v>421</v>
      </c>
      <c r="D33" s="5">
        <v>58.4</v>
      </c>
      <c r="E33" s="1" t="s">
        <v>420</v>
      </c>
      <c r="H33" s="5">
        <f>ROUND(D33*F33,0)</f>
        <v>0</v>
      </c>
      <c r="I33" s="5">
        <f>ROUND(D33*G33,0)</f>
        <v>0</v>
      </c>
    </row>
    <row r="34" ht="89.25">
      <c r="C34" s="9" t="s">
        <v>422</v>
      </c>
    </row>
    <row r="35" ht="51">
      <c r="C35" s="9" t="s">
        <v>423</v>
      </c>
    </row>
    <row r="36" spans="1:9" s="8" customFormat="1" ht="12.75">
      <c r="A36" s="6"/>
      <c r="B36" s="2"/>
      <c r="C36" s="2" t="s">
        <v>19</v>
      </c>
      <c r="D36" s="4"/>
      <c r="E36" s="2"/>
      <c r="F36" s="4"/>
      <c r="G36" s="4"/>
      <c r="H36" s="4">
        <f>ROUND(SUM(H2:H35),0)</f>
        <v>0</v>
      </c>
      <c r="I36" s="4">
        <f>ROUND(SUM(I2:I35),0)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Szigetelés</oddHeader>
  </headerFooter>
</worksheet>
</file>

<file path=xl/worksheets/sheet23.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425</v>
      </c>
      <c r="C2" s="1" t="s">
        <v>426</v>
      </c>
      <c r="D2" s="5">
        <v>2</v>
      </c>
      <c r="E2" s="1" t="s">
        <v>13</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Árnyékolók beépítése</oddHeader>
  </headerFooter>
</worksheet>
</file>

<file path=xl/worksheets/sheet24.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428</v>
      </c>
      <c r="C2" s="1" t="s">
        <v>429</v>
      </c>
      <c r="D2" s="5">
        <v>15.6</v>
      </c>
      <c r="E2" s="1" t="s">
        <v>47</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Útburkolatalap és makadámburkolat készítése</oddHeader>
  </headerFooter>
</worksheet>
</file>

<file path=xl/worksheets/sheet25.xml><?xml version="1.0" encoding="utf-8"?>
<worksheet xmlns="http://schemas.openxmlformats.org/spreadsheetml/2006/main" xmlns:r="http://schemas.openxmlformats.org/officeDocument/2006/relationships">
  <dimension ref="A1:I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431</v>
      </c>
      <c r="C2" s="1" t="s">
        <v>432</v>
      </c>
      <c r="D2" s="5">
        <v>196.3</v>
      </c>
      <c r="E2" s="1" t="s">
        <v>192</v>
      </c>
      <c r="H2" s="5">
        <f>ROUND(D2*F2,0)</f>
        <v>0</v>
      </c>
      <c r="I2" s="5">
        <f>ROUND(D2*G2,0)</f>
        <v>0</v>
      </c>
    </row>
    <row r="4" spans="1:9" ht="38.25">
      <c r="A4" s="7">
        <v>2</v>
      </c>
      <c r="B4" s="1" t="s">
        <v>433</v>
      </c>
      <c r="C4" s="1" t="s">
        <v>434</v>
      </c>
      <c r="D4" s="5">
        <v>156.1</v>
      </c>
      <c r="E4" s="1" t="s">
        <v>22</v>
      </c>
      <c r="H4" s="5">
        <f>ROUND(D4*F4,0)</f>
        <v>0</v>
      </c>
      <c r="I4" s="5">
        <f>ROUND(D4*G4,0)</f>
        <v>0</v>
      </c>
    </row>
    <row r="5" spans="1:9" ht="51">
      <c r="A5" s="7">
        <v>3</v>
      </c>
      <c r="B5" s="1" t="s">
        <v>435</v>
      </c>
      <c r="C5" s="1" t="s">
        <v>436</v>
      </c>
      <c r="D5" s="5">
        <v>3.2</v>
      </c>
      <c r="E5" s="1" t="s">
        <v>192</v>
      </c>
      <c r="H5" s="5">
        <f>ROUND(D5*F5,0)</f>
        <v>0</v>
      </c>
      <c r="I5" s="5">
        <f>ROUND(D5*G5,0)</f>
        <v>0</v>
      </c>
    </row>
    <row r="6" spans="1:9" s="8" customFormat="1" ht="12.75">
      <c r="A6" s="6"/>
      <c r="B6" s="2"/>
      <c r="C6" s="2" t="s">
        <v>19</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Kőburkolat készítése</oddHeader>
  </headerFooter>
</worksheet>
</file>

<file path=xl/worksheets/sheet26.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438</v>
      </c>
      <c r="C2" s="1" t="s">
        <v>439</v>
      </c>
      <c r="D2" s="5">
        <v>620</v>
      </c>
      <c r="E2" s="1" t="s">
        <v>22</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Takarítási munka</oddHeader>
  </headerFooter>
</worksheet>
</file>

<file path=xl/worksheets/sheet27.xml><?xml version="1.0" encoding="utf-8"?>
<worksheet xmlns="http://schemas.openxmlformats.org/spreadsheetml/2006/main" xmlns:r="http://schemas.openxmlformats.org/officeDocument/2006/relationships">
  <dimension ref="A3:J39"/>
  <sheetViews>
    <sheetView zoomScalePageLayoutView="0" workbookViewId="0" topLeftCell="A1">
      <selection activeCell="K39" sqref="K39"/>
    </sheetView>
  </sheetViews>
  <sheetFormatPr defaultColWidth="9.140625" defaultRowHeight="15"/>
  <cols>
    <col min="1" max="6" width="9.140625" style="21" customWidth="1"/>
    <col min="7" max="7" width="11.57421875" style="21" customWidth="1"/>
    <col min="8" max="8" width="13.28125" style="21" customWidth="1"/>
    <col min="9" max="9" width="11.57421875" style="21" customWidth="1"/>
    <col min="10" max="16384" width="9.140625" style="21" customWidth="1"/>
  </cols>
  <sheetData>
    <row r="3" spans="6:9" ht="11.25">
      <c r="F3" s="22">
        <v>1</v>
      </c>
      <c r="I3" s="23" t="s">
        <v>491</v>
      </c>
    </row>
    <row r="6" ht="22.5">
      <c r="C6" s="24" t="s">
        <v>492</v>
      </c>
    </row>
    <row r="12" ht="13.5">
      <c r="A12" s="25" t="s">
        <v>493</v>
      </c>
    </row>
    <row r="13" ht="13.5">
      <c r="A13" s="25" t="s">
        <v>494</v>
      </c>
    </row>
    <row r="15" spans="7:9" ht="13.5">
      <c r="G15" s="26" t="s">
        <v>495</v>
      </c>
      <c r="I15" s="26" t="s">
        <v>496</v>
      </c>
    </row>
    <row r="16" spans="7:9" ht="10.5">
      <c r="G16" s="27"/>
      <c r="I16" s="27"/>
    </row>
    <row r="17" spans="1:10" ht="13.5">
      <c r="A17" s="25" t="s">
        <v>497</v>
      </c>
      <c r="G17" s="28">
        <f>'Vill. energia ellátás'!H58</f>
        <v>0</v>
      </c>
      <c r="H17" s="29" t="s">
        <v>498</v>
      </c>
      <c r="I17" s="28">
        <f>'Vill. energia ellátás'!I58</f>
        <v>0</v>
      </c>
      <c r="J17" s="29" t="s">
        <v>498</v>
      </c>
    </row>
    <row r="18" spans="1:10" ht="13.5">
      <c r="A18" s="25" t="s">
        <v>499</v>
      </c>
      <c r="G18" s="28">
        <f>'Belső villanyszerelés'!H219</f>
        <v>0</v>
      </c>
      <c r="H18" s="29" t="s">
        <v>498</v>
      </c>
      <c r="I18" s="28">
        <f>'Belső villanyszerelés'!I219</f>
        <v>0</v>
      </c>
      <c r="J18" s="29" t="s">
        <v>498</v>
      </c>
    </row>
    <row r="19" spans="1:10" ht="13.5">
      <c r="A19" s="25" t="s">
        <v>500</v>
      </c>
      <c r="G19" s="28">
        <f>Akadálymentesítés!H25</f>
        <v>0</v>
      </c>
      <c r="H19" s="29" t="s">
        <v>498</v>
      </c>
      <c r="I19" s="28">
        <f>Akadálymentesítés!I25</f>
        <v>0</v>
      </c>
      <c r="J19" s="29" t="s">
        <v>498</v>
      </c>
    </row>
    <row r="20" spans="1:10" ht="13.5">
      <c r="A20" s="25" t="s">
        <v>501</v>
      </c>
      <c r="G20" s="28">
        <f>'Informatika, tv hálózat'!H33</f>
        <v>0</v>
      </c>
      <c r="H20" s="29" t="s">
        <v>498</v>
      </c>
      <c r="I20" s="28">
        <f>'Informatika, tv hálózat'!I33</f>
        <v>0</v>
      </c>
      <c r="J20" s="29" t="s">
        <v>498</v>
      </c>
    </row>
    <row r="21" spans="1:10" ht="13.5">
      <c r="A21" s="25" t="s">
        <v>502</v>
      </c>
      <c r="G21" s="28">
        <f>Vagyonvédelem!H54</f>
        <v>0</v>
      </c>
      <c r="H21" s="29" t="s">
        <v>498</v>
      </c>
      <c r="I21" s="28">
        <f>Vagyonvédelem!I54</f>
        <v>0</v>
      </c>
      <c r="J21" s="29" t="s">
        <v>498</v>
      </c>
    </row>
    <row r="22" spans="1:10" ht="13.5">
      <c r="A22" s="25" t="s">
        <v>503</v>
      </c>
      <c r="G22" s="28">
        <f>Villámvédelem!H51</f>
        <v>0</v>
      </c>
      <c r="H22" s="29" t="s">
        <v>498</v>
      </c>
      <c r="I22" s="28">
        <f>Villámvédelem!I51</f>
        <v>0</v>
      </c>
      <c r="J22" s="29" t="s">
        <v>498</v>
      </c>
    </row>
    <row r="23" spans="1:10" ht="13.5">
      <c r="A23" s="25" t="s">
        <v>504</v>
      </c>
      <c r="G23" s="28">
        <f>HMKE!H71</f>
        <v>0</v>
      </c>
      <c r="H23" s="29" t="s">
        <v>498</v>
      </c>
      <c r="I23" s="28">
        <f>HMKE!I71</f>
        <v>0</v>
      </c>
      <c r="J23" s="29" t="s">
        <v>498</v>
      </c>
    </row>
    <row r="24" spans="7:9" ht="10.5">
      <c r="G24" s="27"/>
      <c r="I24" s="27"/>
    </row>
    <row r="25" spans="1:10" ht="13.5">
      <c r="A25" s="25" t="s">
        <v>441</v>
      </c>
      <c r="G25" s="28">
        <f>SUM(G17:G24)</f>
        <v>0</v>
      </c>
      <c r="H25" s="29" t="s">
        <v>498</v>
      </c>
      <c r="I25" s="28">
        <f>SUM(I17:I24)</f>
        <v>0</v>
      </c>
      <c r="J25" s="29" t="s">
        <v>498</v>
      </c>
    </row>
    <row r="27" spans="1:9" ht="13.5">
      <c r="A27" s="25" t="s">
        <v>505</v>
      </c>
      <c r="H27" s="28">
        <f>G25+I25</f>
        <v>0</v>
      </c>
      <c r="I27" s="29" t="s">
        <v>498</v>
      </c>
    </row>
    <row r="28" ht="10.5">
      <c r="H28" s="27"/>
    </row>
    <row r="29" spans="1:9" ht="13.5">
      <c r="A29" s="25" t="s">
        <v>506</v>
      </c>
      <c r="E29" s="30" t="s">
        <v>507</v>
      </c>
      <c r="H29" s="28">
        <f>H27*E29</f>
        <v>0</v>
      </c>
      <c r="I29" s="29" t="s">
        <v>498</v>
      </c>
    </row>
    <row r="30" ht="10.5">
      <c r="H30" s="27"/>
    </row>
    <row r="31" spans="1:9" ht="13.5">
      <c r="A31" s="25" t="s">
        <v>508</v>
      </c>
      <c r="H31" s="28">
        <f>H27+H29</f>
        <v>0</v>
      </c>
      <c r="I31" s="29" t="s">
        <v>498</v>
      </c>
    </row>
    <row r="35" ht="13.5">
      <c r="E35" s="30"/>
    </row>
    <row r="38" ht="13.5">
      <c r="A38" s="25" t="s">
        <v>509</v>
      </c>
    </row>
    <row r="39" ht="13.5">
      <c r="C39" s="25" t="s">
        <v>510</v>
      </c>
    </row>
  </sheetData>
  <sheetProtection/>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60"/>
  <sheetViews>
    <sheetView zoomScalePageLayoutView="0" workbookViewId="0" topLeftCell="A1">
      <selection activeCell="L38" sqref="L38"/>
    </sheetView>
  </sheetViews>
  <sheetFormatPr defaultColWidth="9.140625" defaultRowHeight="15"/>
  <cols>
    <col min="1" max="1" width="2.7109375" style="21" bestFit="1" customWidth="1"/>
    <col min="2" max="2" width="19.00390625" style="21" bestFit="1" customWidth="1"/>
    <col min="3" max="3" width="2.7109375" style="21" bestFit="1" customWidth="1"/>
    <col min="4" max="4" width="3.8515625" style="21" customWidth="1"/>
    <col min="5" max="5" width="46.57421875" style="21" bestFit="1" customWidth="1"/>
    <col min="6" max="6" width="6.57421875" style="21" bestFit="1" customWidth="1"/>
    <col min="7" max="7" width="7.140625" style="21" bestFit="1" customWidth="1"/>
    <col min="8" max="8" width="6.57421875" style="21" bestFit="1" customWidth="1"/>
    <col min="9" max="9" width="7.140625" style="21" bestFit="1" customWidth="1"/>
    <col min="10" max="16384" width="9.140625" style="21" customWidth="1"/>
  </cols>
  <sheetData>
    <row r="1" spans="1:9" ht="42.75" customHeight="1">
      <c r="A1" s="31" t="s">
        <v>511</v>
      </c>
      <c r="B1" s="32" t="s">
        <v>512</v>
      </c>
      <c r="C1" s="31" t="s">
        <v>513</v>
      </c>
      <c r="D1" s="33" t="s">
        <v>514</v>
      </c>
      <c r="E1" s="34" t="s">
        <v>515</v>
      </c>
      <c r="F1" s="33" t="s">
        <v>516</v>
      </c>
      <c r="G1" s="33" t="s">
        <v>517</v>
      </c>
      <c r="H1" s="33" t="s">
        <v>518</v>
      </c>
      <c r="I1" s="33" t="s">
        <v>519</v>
      </c>
    </row>
    <row r="2" spans="3:9" ht="10.5">
      <c r="C2" s="27"/>
      <c r="E2" s="21" t="s">
        <v>520</v>
      </c>
      <c r="F2" s="27"/>
      <c r="G2" s="27"/>
      <c r="H2" s="27"/>
      <c r="I2" s="27"/>
    </row>
    <row r="3" spans="3:9" ht="10.5">
      <c r="C3" s="27"/>
      <c r="E3" s="21" t="s">
        <v>521</v>
      </c>
      <c r="F3" s="27"/>
      <c r="G3" s="27"/>
      <c r="H3" s="27"/>
      <c r="I3" s="27"/>
    </row>
    <row r="4" spans="3:9" ht="10.5">
      <c r="C4" s="27"/>
      <c r="E4" s="21" t="s">
        <v>522</v>
      </c>
      <c r="F4" s="27"/>
      <c r="G4" s="27"/>
      <c r="H4" s="27"/>
      <c r="I4" s="27"/>
    </row>
    <row r="5" spans="1:9" ht="10.5">
      <c r="A5" s="21">
        <v>1</v>
      </c>
      <c r="B5" s="21" t="s">
        <v>455</v>
      </c>
      <c r="C5" s="27">
        <v>1</v>
      </c>
      <c r="D5" s="21" t="s">
        <v>523</v>
      </c>
      <c r="F5" s="27"/>
      <c r="G5" s="27"/>
      <c r="H5" s="27">
        <f>(C5*F5)</f>
        <v>0</v>
      </c>
      <c r="I5" s="27">
        <f>(C5*G5)</f>
        <v>0</v>
      </c>
    </row>
    <row r="6" spans="3:9" ht="10.5">
      <c r="C6" s="27"/>
      <c r="F6" s="27"/>
      <c r="G6" s="27"/>
      <c r="H6" s="27"/>
      <c r="I6" s="27"/>
    </row>
    <row r="7" spans="3:9" ht="10.5">
      <c r="C7" s="27"/>
      <c r="E7" s="21" t="s">
        <v>524</v>
      </c>
      <c r="F7" s="27"/>
      <c r="G7" s="27"/>
      <c r="H7" s="27"/>
      <c r="I7" s="27"/>
    </row>
    <row r="8" spans="1:9" ht="10.5">
      <c r="A8" s="21">
        <v>2</v>
      </c>
      <c r="B8" s="21" t="s">
        <v>525</v>
      </c>
      <c r="C8" s="27">
        <v>40</v>
      </c>
      <c r="D8" s="21" t="s">
        <v>192</v>
      </c>
      <c r="E8" s="21" t="s">
        <v>526</v>
      </c>
      <c r="F8" s="27"/>
      <c r="G8" s="27"/>
      <c r="H8" s="27">
        <f>(C8*F8)</f>
        <v>0</v>
      </c>
      <c r="I8" s="27">
        <f>(C8*G8)</f>
        <v>0</v>
      </c>
    </row>
    <row r="9" spans="3:9" ht="10.5">
      <c r="C9" s="27"/>
      <c r="F9" s="27"/>
      <c r="G9" s="27"/>
      <c r="H9" s="27"/>
      <c r="I9" s="27"/>
    </row>
    <row r="10" spans="3:9" ht="10.5">
      <c r="C10" s="27"/>
      <c r="E10" s="21" t="s">
        <v>527</v>
      </c>
      <c r="F10" s="27"/>
      <c r="G10" s="27"/>
      <c r="H10" s="27"/>
      <c r="I10" s="27"/>
    </row>
    <row r="11" spans="1:9" ht="10.5">
      <c r="A11" s="21">
        <v>3</v>
      </c>
      <c r="B11" s="21" t="s">
        <v>528</v>
      </c>
      <c r="C11" s="27">
        <v>1</v>
      </c>
      <c r="D11" s="21" t="s">
        <v>13</v>
      </c>
      <c r="F11" s="27"/>
      <c r="G11" s="27"/>
      <c r="H11" s="27">
        <f>(C11*F11)</f>
        <v>0</v>
      </c>
      <c r="I11" s="27">
        <f>(C11*G11)</f>
        <v>0</v>
      </c>
    </row>
    <row r="12" spans="3:9" ht="10.5">
      <c r="C12" s="27"/>
      <c r="F12" s="27"/>
      <c r="G12" s="27"/>
      <c r="H12" s="27"/>
      <c r="I12" s="27"/>
    </row>
    <row r="13" spans="3:9" ht="10.5">
      <c r="C13" s="27"/>
      <c r="E13" s="21" t="s">
        <v>529</v>
      </c>
      <c r="F13" s="27"/>
      <c r="G13" s="27"/>
      <c r="H13" s="27"/>
      <c r="I13" s="27"/>
    </row>
    <row r="14" spans="3:9" ht="10.5">
      <c r="C14" s="27"/>
      <c r="E14" s="21" t="s">
        <v>530</v>
      </c>
      <c r="F14" s="27"/>
      <c r="G14" s="27"/>
      <c r="H14" s="27"/>
      <c r="I14" s="27"/>
    </row>
    <row r="15" spans="1:9" ht="10.5">
      <c r="A15" s="21">
        <v>4</v>
      </c>
      <c r="B15" s="21" t="s">
        <v>531</v>
      </c>
      <c r="C15" s="27">
        <v>8</v>
      </c>
      <c r="D15" s="21" t="s">
        <v>192</v>
      </c>
      <c r="E15" s="21" t="s">
        <v>532</v>
      </c>
      <c r="F15" s="27"/>
      <c r="G15" s="27"/>
      <c r="H15" s="27">
        <f>(C15*F15)</f>
        <v>0</v>
      </c>
      <c r="I15" s="27">
        <f>(C15*G15)</f>
        <v>0</v>
      </c>
    </row>
    <row r="16" spans="3:9" ht="10.5">
      <c r="C16" s="27"/>
      <c r="F16" s="27"/>
      <c r="G16" s="27"/>
      <c r="H16" s="27"/>
      <c r="I16" s="27"/>
    </row>
    <row r="17" spans="3:9" ht="10.5">
      <c r="C17" s="27"/>
      <c r="E17" s="21" t="s">
        <v>533</v>
      </c>
      <c r="F17" s="27"/>
      <c r="G17" s="27"/>
      <c r="H17" s="27"/>
      <c r="I17" s="27"/>
    </row>
    <row r="18" spans="1:9" ht="10.5">
      <c r="A18" s="21">
        <v>5</v>
      </c>
      <c r="B18" s="21" t="s">
        <v>534</v>
      </c>
      <c r="C18" s="27">
        <v>8</v>
      </c>
      <c r="D18" s="21" t="s">
        <v>192</v>
      </c>
      <c r="E18" s="21" t="s">
        <v>535</v>
      </c>
      <c r="F18" s="27"/>
      <c r="G18" s="27"/>
      <c r="H18" s="27">
        <f>(C18*F18)</f>
        <v>0</v>
      </c>
      <c r="I18" s="27">
        <f>(C18*G18)</f>
        <v>0</v>
      </c>
    </row>
    <row r="19" spans="3:9" ht="10.5">
      <c r="C19" s="27"/>
      <c r="F19" s="27"/>
      <c r="G19" s="27"/>
      <c r="H19" s="27"/>
      <c r="I19" s="27"/>
    </row>
    <row r="20" spans="3:9" ht="10.5">
      <c r="C20" s="27"/>
      <c r="E20" s="21" t="s">
        <v>536</v>
      </c>
      <c r="F20" s="27"/>
      <c r="G20" s="27"/>
      <c r="H20" s="27"/>
      <c r="I20" s="27"/>
    </row>
    <row r="21" spans="3:9" ht="10.5">
      <c r="C21" s="27"/>
      <c r="E21" s="21" t="s">
        <v>537</v>
      </c>
      <c r="F21" s="27"/>
      <c r="G21" s="27"/>
      <c r="H21" s="27"/>
      <c r="I21" s="27"/>
    </row>
    <row r="22" spans="3:9" ht="10.5">
      <c r="C22" s="27"/>
      <c r="E22" s="21" t="s">
        <v>538</v>
      </c>
      <c r="F22" s="27"/>
      <c r="G22" s="27"/>
      <c r="H22" s="27"/>
      <c r="I22" s="27"/>
    </row>
    <row r="23" spans="1:9" ht="10.5">
      <c r="A23" s="21">
        <v>6</v>
      </c>
      <c r="B23" s="21" t="s">
        <v>539</v>
      </c>
      <c r="C23" s="27">
        <v>10</v>
      </c>
      <c r="D23" s="21" t="s">
        <v>192</v>
      </c>
      <c r="E23" s="21" t="s">
        <v>540</v>
      </c>
      <c r="F23" s="27"/>
      <c r="G23" s="27"/>
      <c r="H23" s="27">
        <f>(C23*F23)</f>
        <v>0</v>
      </c>
      <c r="I23" s="27">
        <f>(C23*G23)</f>
        <v>0</v>
      </c>
    </row>
    <row r="24" spans="3:9" ht="10.5">
      <c r="C24" s="27"/>
      <c r="F24" s="27"/>
      <c r="G24" s="27"/>
      <c r="H24" s="27"/>
      <c r="I24" s="27"/>
    </row>
    <row r="25" spans="3:9" ht="10.5">
      <c r="C25" s="27"/>
      <c r="E25" s="21" t="s">
        <v>541</v>
      </c>
      <c r="F25" s="27"/>
      <c r="G25" s="27"/>
      <c r="H25" s="27"/>
      <c r="I25" s="27"/>
    </row>
    <row r="26" spans="1:9" ht="10.5">
      <c r="A26" s="21">
        <v>7</v>
      </c>
      <c r="B26" s="21" t="s">
        <v>542</v>
      </c>
      <c r="C26" s="27">
        <v>8</v>
      </c>
      <c r="D26" s="21" t="s">
        <v>192</v>
      </c>
      <c r="E26" s="21" t="s">
        <v>543</v>
      </c>
      <c r="F26" s="27"/>
      <c r="G26" s="27"/>
      <c r="H26" s="27">
        <f>(C26*F26)</f>
        <v>0</v>
      </c>
      <c r="I26" s="27">
        <f>(C26*G26)</f>
        <v>0</v>
      </c>
    </row>
    <row r="27" spans="3:9" ht="10.5">
      <c r="C27" s="27"/>
      <c r="F27" s="27"/>
      <c r="G27" s="27"/>
      <c r="H27" s="27"/>
      <c r="I27" s="27"/>
    </row>
    <row r="28" spans="3:9" ht="10.5">
      <c r="C28" s="27"/>
      <c r="E28" s="21" t="s">
        <v>544</v>
      </c>
      <c r="F28" s="27"/>
      <c r="G28" s="27"/>
      <c r="H28" s="27"/>
      <c r="I28" s="27"/>
    </row>
    <row r="29" spans="3:9" ht="10.5">
      <c r="C29" s="27"/>
      <c r="E29" s="21" t="s">
        <v>545</v>
      </c>
      <c r="F29" s="27"/>
      <c r="G29" s="27"/>
      <c r="H29" s="27"/>
      <c r="I29" s="27"/>
    </row>
    <row r="30" spans="3:9" ht="10.5">
      <c r="C30" s="27"/>
      <c r="E30" s="21" t="s">
        <v>546</v>
      </c>
      <c r="F30" s="27"/>
      <c r="G30" s="27"/>
      <c r="H30" s="27"/>
      <c r="I30" s="27"/>
    </row>
    <row r="31" spans="3:9" ht="10.5">
      <c r="C31" s="27"/>
      <c r="E31" s="21" t="s">
        <v>547</v>
      </c>
      <c r="F31" s="27"/>
      <c r="G31" s="27"/>
      <c r="H31" s="27"/>
      <c r="I31" s="27"/>
    </row>
    <row r="32" spans="3:9" ht="10.5">
      <c r="C32" s="27"/>
      <c r="E32" s="21" t="s">
        <v>548</v>
      </c>
      <c r="F32" s="27"/>
      <c r="G32" s="27"/>
      <c r="H32" s="27"/>
      <c r="I32" s="27"/>
    </row>
    <row r="33" spans="3:9" ht="10.5">
      <c r="C33" s="27"/>
      <c r="E33" s="21" t="s">
        <v>549</v>
      </c>
      <c r="F33" s="27"/>
      <c r="G33" s="27"/>
      <c r="H33" s="27"/>
      <c r="I33" s="27"/>
    </row>
    <row r="34" spans="1:9" ht="10.5">
      <c r="A34" s="21">
        <v>8</v>
      </c>
      <c r="B34" s="21" t="s">
        <v>550</v>
      </c>
      <c r="C34" s="27">
        <v>15</v>
      </c>
      <c r="D34" s="21" t="s">
        <v>192</v>
      </c>
      <c r="E34" s="21" t="s">
        <v>551</v>
      </c>
      <c r="F34" s="27"/>
      <c r="G34" s="27"/>
      <c r="H34" s="27">
        <f>(C34*F34)</f>
        <v>0</v>
      </c>
      <c r="I34" s="27">
        <f>(C34*G34)</f>
        <v>0</v>
      </c>
    </row>
    <row r="35" spans="3:9" ht="10.5">
      <c r="C35" s="27"/>
      <c r="F35" s="27"/>
      <c r="G35" s="27"/>
      <c r="H35" s="27"/>
      <c r="I35" s="27"/>
    </row>
    <row r="36" spans="3:9" ht="10.5">
      <c r="C36" s="27"/>
      <c r="E36" s="21" t="s">
        <v>552</v>
      </c>
      <c r="F36" s="27"/>
      <c r="G36" s="27"/>
      <c r="H36" s="27"/>
      <c r="I36" s="27"/>
    </row>
    <row r="37" spans="1:9" ht="10.5">
      <c r="A37" s="21">
        <v>9</v>
      </c>
      <c r="B37" s="21" t="s">
        <v>553</v>
      </c>
      <c r="C37" s="27">
        <v>2</v>
      </c>
      <c r="D37" s="21" t="s">
        <v>13</v>
      </c>
      <c r="E37" s="21" t="s">
        <v>554</v>
      </c>
      <c r="F37" s="27"/>
      <c r="G37" s="27"/>
      <c r="H37" s="27">
        <f>(C37*F37)</f>
        <v>0</v>
      </c>
      <c r="I37" s="27">
        <f>(C37*G37)</f>
        <v>0</v>
      </c>
    </row>
    <row r="38" spans="3:9" ht="10.5">
      <c r="C38" s="27"/>
      <c r="F38" s="27"/>
      <c r="G38" s="27"/>
      <c r="H38" s="27"/>
      <c r="I38" s="27"/>
    </row>
    <row r="39" spans="3:9" ht="10.5">
      <c r="C39" s="27"/>
      <c r="E39" s="21" t="s">
        <v>555</v>
      </c>
      <c r="F39" s="27"/>
      <c r="G39" s="27"/>
      <c r="H39" s="27"/>
      <c r="I39" s="27"/>
    </row>
    <row r="40" spans="1:9" ht="10.5">
      <c r="A40" s="21">
        <v>10</v>
      </c>
      <c r="B40" s="21" t="s">
        <v>556</v>
      </c>
      <c r="C40" s="27">
        <v>8</v>
      </c>
      <c r="D40" s="21" t="s">
        <v>13</v>
      </c>
      <c r="E40" s="21" t="s">
        <v>557</v>
      </c>
      <c r="F40" s="27"/>
      <c r="G40" s="27"/>
      <c r="H40" s="27">
        <f>(C40*F40)</f>
        <v>0</v>
      </c>
      <c r="I40" s="27">
        <f>(C40*G40)</f>
        <v>0</v>
      </c>
    </row>
    <row r="41" spans="3:9" ht="10.5">
      <c r="C41" s="27"/>
      <c r="F41" s="27"/>
      <c r="G41" s="27"/>
      <c r="H41" s="27"/>
      <c r="I41" s="27"/>
    </row>
    <row r="42" spans="3:9" ht="10.5">
      <c r="C42" s="27"/>
      <c r="E42" s="21" t="s">
        <v>558</v>
      </c>
      <c r="F42" s="27"/>
      <c r="G42" s="27"/>
      <c r="H42" s="27"/>
      <c r="I42" s="27"/>
    </row>
    <row r="43" spans="3:9" ht="10.5">
      <c r="C43" s="27"/>
      <c r="E43" s="21" t="s">
        <v>559</v>
      </c>
      <c r="F43" s="27"/>
      <c r="G43" s="27"/>
      <c r="H43" s="27"/>
      <c r="I43" s="27"/>
    </row>
    <row r="44" spans="1:9" ht="10.5">
      <c r="A44" s="21">
        <v>11</v>
      </c>
      <c r="B44" s="21" t="s">
        <v>455</v>
      </c>
      <c r="C44" s="27">
        <v>1</v>
      </c>
      <c r="D44" s="21" t="s">
        <v>13</v>
      </c>
      <c r="E44" s="21" t="s">
        <v>560</v>
      </c>
      <c r="F44" s="27"/>
      <c r="G44" s="27"/>
      <c r="H44" s="27">
        <f>(C44*F44)</f>
        <v>0</v>
      </c>
      <c r="I44" s="27">
        <f>(C44*G44)</f>
        <v>0</v>
      </c>
    </row>
    <row r="45" spans="3:9" ht="10.5">
      <c r="C45" s="27"/>
      <c r="F45" s="27"/>
      <c r="G45" s="27"/>
      <c r="H45" s="27"/>
      <c r="I45" s="27"/>
    </row>
    <row r="46" spans="3:9" ht="10.5">
      <c r="C46" s="27"/>
      <c r="E46" s="21" t="s">
        <v>561</v>
      </c>
      <c r="F46" s="27"/>
      <c r="G46" s="27"/>
      <c r="H46" s="27"/>
      <c r="I46" s="27"/>
    </row>
    <row r="47" spans="3:9" ht="10.5">
      <c r="C47" s="27"/>
      <c r="E47" s="21" t="s">
        <v>559</v>
      </c>
      <c r="F47" s="27"/>
      <c r="G47" s="27"/>
      <c r="H47" s="27"/>
      <c r="I47" s="27"/>
    </row>
    <row r="48" spans="1:9" ht="10.5">
      <c r="A48" s="21">
        <v>12</v>
      </c>
      <c r="B48" s="21" t="s">
        <v>455</v>
      </c>
      <c r="C48" s="27">
        <v>1</v>
      </c>
      <c r="D48" s="21" t="s">
        <v>13</v>
      </c>
      <c r="E48" s="21" t="s">
        <v>562</v>
      </c>
      <c r="F48" s="27"/>
      <c r="G48" s="27"/>
      <c r="H48" s="27">
        <f>(C48*F48)</f>
        <v>0</v>
      </c>
      <c r="I48" s="27">
        <f>(C48*G48)</f>
        <v>0</v>
      </c>
    </row>
    <row r="49" spans="3:9" ht="10.5">
      <c r="C49" s="27"/>
      <c r="F49" s="27"/>
      <c r="G49" s="27"/>
      <c r="H49" s="27"/>
      <c r="I49" s="27"/>
    </row>
    <row r="50" spans="3:9" ht="10.5">
      <c r="C50" s="27"/>
      <c r="E50" s="21" t="s">
        <v>563</v>
      </c>
      <c r="F50" s="27"/>
      <c r="G50" s="27"/>
      <c r="H50" s="27"/>
      <c r="I50" s="27"/>
    </row>
    <row r="51" spans="3:9" ht="10.5">
      <c r="C51" s="27"/>
      <c r="E51" s="21" t="s">
        <v>564</v>
      </c>
      <c r="F51" s="27"/>
      <c r="G51" s="27"/>
      <c r="H51" s="27"/>
      <c r="I51" s="27"/>
    </row>
    <row r="52" spans="1:9" ht="10.5">
      <c r="A52" s="21">
        <v>13</v>
      </c>
      <c r="B52" s="21" t="s">
        <v>565</v>
      </c>
      <c r="C52" s="27">
        <v>1</v>
      </c>
      <c r="D52" s="21" t="s">
        <v>13</v>
      </c>
      <c r="E52" s="21" t="s">
        <v>566</v>
      </c>
      <c r="F52" s="27"/>
      <c r="G52" s="27"/>
      <c r="H52" s="27">
        <f>(C52*F52)</f>
        <v>0</v>
      </c>
      <c r="I52" s="27">
        <f>(C52*G52)</f>
        <v>0</v>
      </c>
    </row>
    <row r="53" spans="3:9" ht="10.5">
      <c r="C53" s="27"/>
      <c r="F53" s="27"/>
      <c r="G53" s="27"/>
      <c r="H53" s="27"/>
      <c r="I53" s="27"/>
    </row>
    <row r="54" spans="3:9" ht="10.5">
      <c r="C54" s="27"/>
      <c r="E54" s="21" t="s">
        <v>567</v>
      </c>
      <c r="F54" s="27"/>
      <c r="G54" s="27"/>
      <c r="H54" s="27"/>
      <c r="I54" s="27"/>
    </row>
    <row r="55" spans="1:9" ht="10.5">
      <c r="A55" s="21">
        <v>14</v>
      </c>
      <c r="B55" s="21" t="s">
        <v>455</v>
      </c>
      <c r="C55" s="27">
        <v>1</v>
      </c>
      <c r="D55" s="21" t="s">
        <v>13</v>
      </c>
      <c r="F55" s="27"/>
      <c r="G55" s="27"/>
      <c r="H55" s="27">
        <f>(C55*F55)</f>
        <v>0</v>
      </c>
      <c r="I55" s="27">
        <f>(C55*G55)</f>
        <v>0</v>
      </c>
    </row>
    <row r="56" spans="3:9" ht="10.5">
      <c r="C56" s="27"/>
      <c r="F56" s="27"/>
      <c r="G56" s="27"/>
      <c r="H56" s="27"/>
      <c r="I56" s="27"/>
    </row>
    <row r="57" spans="3:9" ht="10.5">
      <c r="C57" s="27"/>
      <c r="F57" s="27"/>
      <c r="G57" s="27"/>
      <c r="H57" s="27"/>
      <c r="I57" s="27"/>
    </row>
    <row r="58" spans="3:9" ht="10.5">
      <c r="C58" s="27"/>
      <c r="F58" s="27"/>
      <c r="G58" s="27"/>
      <c r="H58" s="27">
        <f>SUM(H1:H57)</f>
        <v>0</v>
      </c>
      <c r="I58" s="27">
        <f>SUM(I1:I57)</f>
        <v>0</v>
      </c>
    </row>
    <row r="59" spans="3:9" ht="10.5">
      <c r="C59" s="27"/>
      <c r="F59" s="27"/>
      <c r="G59" s="27"/>
      <c r="H59" s="27"/>
      <c r="I59" s="27"/>
    </row>
    <row r="60" spans="3:9" ht="10.5">
      <c r="C60" s="27"/>
      <c r="F60" s="27"/>
      <c r="G60" s="27"/>
      <c r="H60" s="27"/>
      <c r="I60" s="27"/>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221"/>
  <sheetViews>
    <sheetView zoomScalePageLayoutView="0" workbookViewId="0" topLeftCell="A192">
      <selection activeCell="N230" sqref="N230:N231"/>
    </sheetView>
  </sheetViews>
  <sheetFormatPr defaultColWidth="9.140625" defaultRowHeight="15"/>
  <cols>
    <col min="1" max="1" width="2.7109375" style="21" bestFit="1" customWidth="1"/>
    <col min="2" max="2" width="19.00390625" style="21" bestFit="1" customWidth="1"/>
    <col min="3" max="3" width="4.8515625" style="21" bestFit="1" customWidth="1"/>
    <col min="4" max="4" width="3.8515625" style="21" customWidth="1"/>
    <col min="5" max="5" width="45.421875" style="35" customWidth="1"/>
    <col min="6" max="6" width="6.57421875" style="21" bestFit="1" customWidth="1"/>
    <col min="7" max="7" width="6.28125" style="21" bestFit="1" customWidth="1"/>
    <col min="8" max="9" width="7.8515625" style="21" bestFit="1" customWidth="1"/>
    <col min="10" max="16384" width="9.140625" style="21" customWidth="1"/>
  </cols>
  <sheetData>
    <row r="1" spans="1:9" ht="42.75" customHeight="1">
      <c r="A1" s="31" t="s">
        <v>511</v>
      </c>
      <c r="B1" s="32" t="s">
        <v>512</v>
      </c>
      <c r="C1" s="31" t="s">
        <v>513</v>
      </c>
      <c r="D1" s="33" t="s">
        <v>514</v>
      </c>
      <c r="E1" s="34" t="s">
        <v>515</v>
      </c>
      <c r="F1" s="33" t="s">
        <v>516</v>
      </c>
      <c r="G1" s="33" t="s">
        <v>517</v>
      </c>
      <c r="H1" s="33" t="s">
        <v>518</v>
      </c>
      <c r="I1" s="33" t="s">
        <v>519</v>
      </c>
    </row>
    <row r="2" spans="3:9" ht="21">
      <c r="C2" s="27"/>
      <c r="E2" s="35" t="s">
        <v>568</v>
      </c>
      <c r="F2" s="27"/>
      <c r="G2" s="27"/>
      <c r="H2" s="27"/>
      <c r="I2" s="27"/>
    </row>
    <row r="3" spans="1:9" ht="10.5">
      <c r="A3" s="21">
        <v>1</v>
      </c>
      <c r="B3" s="21" t="s">
        <v>569</v>
      </c>
      <c r="C3" s="27">
        <v>100</v>
      </c>
      <c r="D3" s="21" t="s">
        <v>192</v>
      </c>
      <c r="E3" s="35" t="s">
        <v>570</v>
      </c>
      <c r="F3" s="27"/>
      <c r="G3" s="27"/>
      <c r="H3" s="27">
        <f>(C3*F3)</f>
        <v>0</v>
      </c>
      <c r="I3" s="27">
        <f>(C3*G3)</f>
        <v>0</v>
      </c>
    </row>
    <row r="4" spans="3:9" ht="10.5">
      <c r="C4" s="27"/>
      <c r="F4" s="27"/>
      <c r="G4" s="27"/>
      <c r="H4" s="27"/>
      <c r="I4" s="27"/>
    </row>
    <row r="5" spans="3:9" ht="10.5">
      <c r="C5" s="27"/>
      <c r="E5" s="35" t="s">
        <v>571</v>
      </c>
      <c r="F5" s="27"/>
      <c r="G5" s="27"/>
      <c r="H5" s="27"/>
      <c r="I5" s="27"/>
    </row>
    <row r="6" spans="3:9" ht="21">
      <c r="C6" s="27"/>
      <c r="E6" s="35" t="s">
        <v>572</v>
      </c>
      <c r="F6" s="27"/>
      <c r="G6" s="27"/>
      <c r="H6" s="27"/>
      <c r="I6" s="27"/>
    </row>
    <row r="7" spans="3:9" ht="10.5">
      <c r="C7" s="27"/>
      <c r="E7" s="35" t="s">
        <v>573</v>
      </c>
      <c r="F7" s="27"/>
      <c r="G7" s="27"/>
      <c r="H7" s="27"/>
      <c r="I7" s="27"/>
    </row>
    <row r="8" spans="1:9" ht="10.5">
      <c r="A8" s="21">
        <v>2</v>
      </c>
      <c r="B8" s="21" t="s">
        <v>574</v>
      </c>
      <c r="C8" s="27">
        <v>32</v>
      </c>
      <c r="D8" s="21" t="s">
        <v>13</v>
      </c>
      <c r="F8" s="27"/>
      <c r="G8" s="27"/>
      <c r="H8" s="27">
        <f>(C8*F8)</f>
        <v>0</v>
      </c>
      <c r="I8" s="27">
        <f>(C8*G8)</f>
        <v>0</v>
      </c>
    </row>
    <row r="9" spans="3:9" ht="10.5">
      <c r="C9" s="27"/>
      <c r="F9" s="27"/>
      <c r="G9" s="27"/>
      <c r="H9" s="27"/>
      <c r="I9" s="27"/>
    </row>
    <row r="10" spans="3:9" ht="10.5">
      <c r="C10" s="27"/>
      <c r="E10" s="35" t="s">
        <v>575</v>
      </c>
      <c r="F10" s="27"/>
      <c r="G10" s="27"/>
      <c r="H10" s="27"/>
      <c r="I10" s="27"/>
    </row>
    <row r="11" spans="1:9" ht="10.5">
      <c r="A11" s="21">
        <v>3</v>
      </c>
      <c r="B11" s="21" t="s">
        <v>576</v>
      </c>
      <c r="C11" s="27">
        <v>38</v>
      </c>
      <c r="D11" s="21" t="s">
        <v>13</v>
      </c>
      <c r="F11" s="27"/>
      <c r="G11" s="27"/>
      <c r="H11" s="27">
        <f>(C11*F11)</f>
        <v>0</v>
      </c>
      <c r="I11" s="27">
        <f>(C11*G11)</f>
        <v>0</v>
      </c>
    </row>
    <row r="12" spans="3:9" ht="10.5">
      <c r="C12" s="27"/>
      <c r="F12" s="27"/>
      <c r="G12" s="27"/>
      <c r="H12" s="27"/>
      <c r="I12" s="27"/>
    </row>
    <row r="13" spans="3:9" ht="10.5">
      <c r="C13" s="27"/>
      <c r="E13" s="35" t="s">
        <v>577</v>
      </c>
      <c r="F13" s="27"/>
      <c r="G13" s="27"/>
      <c r="H13" s="27"/>
      <c r="I13" s="27"/>
    </row>
    <row r="14" spans="1:9" ht="10.5">
      <c r="A14" s="21">
        <v>4</v>
      </c>
      <c r="B14" s="21" t="s">
        <v>578</v>
      </c>
      <c r="C14" s="27">
        <v>3</v>
      </c>
      <c r="D14" s="21" t="s">
        <v>13</v>
      </c>
      <c r="F14" s="27"/>
      <c r="G14" s="27"/>
      <c r="H14" s="27">
        <f>(C14*F14)</f>
        <v>0</v>
      </c>
      <c r="I14" s="27">
        <f>(C14*G14)</f>
        <v>0</v>
      </c>
    </row>
    <row r="15" spans="3:9" ht="10.5">
      <c r="C15" s="27"/>
      <c r="F15" s="27"/>
      <c r="G15" s="27"/>
      <c r="H15" s="27"/>
      <c r="I15" s="27"/>
    </row>
    <row r="16" spans="3:9" ht="10.5">
      <c r="C16" s="27"/>
      <c r="E16" s="35" t="s">
        <v>579</v>
      </c>
      <c r="F16" s="27"/>
      <c r="G16" s="27"/>
      <c r="H16" s="27"/>
      <c r="I16" s="27"/>
    </row>
    <row r="17" spans="1:9" ht="10.5">
      <c r="A17" s="21">
        <v>5</v>
      </c>
      <c r="B17" s="21" t="s">
        <v>580</v>
      </c>
      <c r="C17" s="27">
        <v>2</v>
      </c>
      <c r="D17" s="21" t="s">
        <v>13</v>
      </c>
      <c r="F17" s="27"/>
      <c r="G17" s="27"/>
      <c r="H17" s="27">
        <f>(C17*F17)</f>
        <v>0</v>
      </c>
      <c r="I17" s="27">
        <f>(C17*G17)</f>
        <v>0</v>
      </c>
    </row>
    <row r="18" spans="3:9" ht="10.5">
      <c r="C18" s="27"/>
      <c r="F18" s="27"/>
      <c r="G18" s="27"/>
      <c r="H18" s="27"/>
      <c r="I18" s="27"/>
    </row>
    <row r="19" spans="3:9" ht="10.5">
      <c r="C19" s="27"/>
      <c r="E19" s="35" t="s">
        <v>581</v>
      </c>
      <c r="F19" s="27"/>
      <c r="G19" s="27"/>
      <c r="H19" s="27"/>
      <c r="I19" s="27"/>
    </row>
    <row r="20" spans="3:9" ht="10.5">
      <c r="C20" s="27"/>
      <c r="E20" s="35" t="s">
        <v>582</v>
      </c>
      <c r="F20" s="27"/>
      <c r="G20" s="27"/>
      <c r="H20" s="27"/>
      <c r="I20" s="27"/>
    </row>
    <row r="21" spans="3:9" ht="10.5">
      <c r="C21" s="27"/>
      <c r="E21" s="35" t="s">
        <v>583</v>
      </c>
      <c r="F21" s="27"/>
      <c r="G21" s="27"/>
      <c r="H21" s="27"/>
      <c r="I21" s="27"/>
    </row>
    <row r="22" spans="1:9" ht="10.5">
      <c r="A22" s="21">
        <v>6</v>
      </c>
      <c r="B22" s="21" t="s">
        <v>584</v>
      </c>
      <c r="C22" s="27">
        <v>100</v>
      </c>
      <c r="D22" s="21" t="s">
        <v>192</v>
      </c>
      <c r="E22" s="35" t="s">
        <v>585</v>
      </c>
      <c r="F22" s="27"/>
      <c r="G22" s="27"/>
      <c r="H22" s="27">
        <f>(C22*F22)</f>
        <v>0</v>
      </c>
      <c r="I22" s="27">
        <f>(C22*G22)</f>
        <v>0</v>
      </c>
    </row>
    <row r="23" spans="3:9" ht="10.5">
      <c r="C23" s="27"/>
      <c r="F23" s="27"/>
      <c r="G23" s="27"/>
      <c r="H23" s="27"/>
      <c r="I23" s="27"/>
    </row>
    <row r="24" spans="3:9" ht="10.5">
      <c r="C24" s="27"/>
      <c r="E24" s="35" t="s">
        <v>586</v>
      </c>
      <c r="F24" s="27"/>
      <c r="G24" s="27"/>
      <c r="H24" s="27"/>
      <c r="I24" s="27"/>
    </row>
    <row r="25" spans="3:9" ht="10.5">
      <c r="C25" s="27"/>
      <c r="E25" s="35" t="s">
        <v>582</v>
      </c>
      <c r="F25" s="27"/>
      <c r="G25" s="27"/>
      <c r="H25" s="27"/>
      <c r="I25" s="27"/>
    </row>
    <row r="26" spans="3:9" ht="10.5">
      <c r="C26" s="27"/>
      <c r="E26" s="35" t="s">
        <v>587</v>
      </c>
      <c r="F26" s="27"/>
      <c r="G26" s="27"/>
      <c r="H26" s="27"/>
      <c r="I26" s="27"/>
    </row>
    <row r="27" spans="1:9" ht="10.5">
      <c r="A27" s="21">
        <v>7</v>
      </c>
      <c r="B27" s="21" t="s">
        <v>588</v>
      </c>
      <c r="C27" s="27">
        <v>200</v>
      </c>
      <c r="D27" s="21" t="s">
        <v>192</v>
      </c>
      <c r="E27" s="35" t="s">
        <v>589</v>
      </c>
      <c r="F27" s="27"/>
      <c r="G27" s="27"/>
      <c r="H27" s="27">
        <f>(C27*F27)</f>
        <v>0</v>
      </c>
      <c r="I27" s="27">
        <f>(C27*G27)</f>
        <v>0</v>
      </c>
    </row>
    <row r="28" spans="3:9" ht="10.5">
      <c r="C28" s="27"/>
      <c r="F28" s="27"/>
      <c r="G28" s="27"/>
      <c r="H28" s="27"/>
      <c r="I28" s="27"/>
    </row>
    <row r="29" spans="1:9" ht="10.5">
      <c r="A29" s="21">
        <v>8</v>
      </c>
      <c r="B29" s="21" t="s">
        <v>590</v>
      </c>
      <c r="C29" s="27">
        <v>500</v>
      </c>
      <c r="D29" s="21" t="s">
        <v>192</v>
      </c>
      <c r="E29" s="35" t="s">
        <v>591</v>
      </c>
      <c r="F29" s="27"/>
      <c r="G29" s="27"/>
      <c r="H29" s="27">
        <f>(C29*F29)</f>
        <v>0</v>
      </c>
      <c r="I29" s="27">
        <f>(C29*G29)</f>
        <v>0</v>
      </c>
    </row>
    <row r="30" spans="3:9" ht="10.5">
      <c r="C30" s="27"/>
      <c r="F30" s="27"/>
      <c r="G30" s="27"/>
      <c r="H30" s="27"/>
      <c r="I30" s="27"/>
    </row>
    <row r="31" spans="1:9" ht="10.5">
      <c r="A31" s="21">
        <v>9</v>
      </c>
      <c r="B31" s="21" t="s">
        <v>592</v>
      </c>
      <c r="C31" s="27">
        <v>300</v>
      </c>
      <c r="D31" s="21" t="s">
        <v>192</v>
      </c>
      <c r="E31" s="35" t="s">
        <v>593</v>
      </c>
      <c r="F31" s="27"/>
      <c r="G31" s="27"/>
      <c r="H31" s="27">
        <f>(C31*F31)</f>
        <v>0</v>
      </c>
      <c r="I31" s="27">
        <f>(C31*G31)</f>
        <v>0</v>
      </c>
    </row>
    <row r="32" spans="3:9" ht="10.5">
      <c r="C32" s="27"/>
      <c r="F32" s="27"/>
      <c r="G32" s="27"/>
      <c r="H32" s="27"/>
      <c r="I32" s="27"/>
    </row>
    <row r="33" spans="1:9" ht="10.5">
      <c r="A33" s="21">
        <v>10</v>
      </c>
      <c r="B33" s="21" t="s">
        <v>594</v>
      </c>
      <c r="C33" s="27">
        <v>100</v>
      </c>
      <c r="D33" s="21" t="s">
        <v>192</v>
      </c>
      <c r="E33" s="35" t="s">
        <v>585</v>
      </c>
      <c r="F33" s="27"/>
      <c r="G33" s="27"/>
      <c r="H33" s="27">
        <f>(C33*F33)</f>
        <v>0</v>
      </c>
      <c r="I33" s="27">
        <f>(C33*G33)</f>
        <v>0</v>
      </c>
    </row>
    <row r="34" spans="3:9" ht="10.5">
      <c r="C34" s="27"/>
      <c r="F34" s="27"/>
      <c r="G34" s="27"/>
      <c r="H34" s="27"/>
      <c r="I34" s="27"/>
    </row>
    <row r="35" spans="3:9" ht="10.5">
      <c r="C35" s="27"/>
      <c r="E35" s="35" t="s">
        <v>595</v>
      </c>
      <c r="F35" s="27"/>
      <c r="G35" s="27"/>
      <c r="H35" s="27"/>
      <c r="I35" s="27"/>
    </row>
    <row r="36" spans="3:9" ht="10.5">
      <c r="C36" s="27"/>
      <c r="E36" s="35" t="s">
        <v>596</v>
      </c>
      <c r="F36" s="27"/>
      <c r="G36" s="27"/>
      <c r="H36" s="27"/>
      <c r="I36" s="27"/>
    </row>
    <row r="37" spans="3:9" ht="10.5">
      <c r="C37" s="27"/>
      <c r="E37" s="35" t="s">
        <v>597</v>
      </c>
      <c r="F37" s="27"/>
      <c r="G37" s="27"/>
      <c r="H37" s="27"/>
      <c r="I37" s="27"/>
    </row>
    <row r="38" spans="3:9" ht="10.5">
      <c r="C38" s="27"/>
      <c r="E38" s="35" t="s">
        <v>598</v>
      </c>
      <c r="F38" s="27"/>
      <c r="G38" s="27"/>
      <c r="H38" s="27"/>
      <c r="I38" s="27"/>
    </row>
    <row r="39" spans="3:9" ht="10.5">
      <c r="C39" s="27"/>
      <c r="E39" s="35" t="s">
        <v>599</v>
      </c>
      <c r="F39" s="27"/>
      <c r="G39" s="27"/>
      <c r="H39" s="27"/>
      <c r="I39" s="27"/>
    </row>
    <row r="40" spans="3:9" ht="10.5">
      <c r="C40" s="27"/>
      <c r="E40" s="35" t="s">
        <v>600</v>
      </c>
      <c r="F40" s="27"/>
      <c r="G40" s="27"/>
      <c r="H40" s="27"/>
      <c r="I40" s="27"/>
    </row>
    <row r="41" spans="3:9" ht="10.5">
      <c r="C41" s="27"/>
      <c r="E41" s="35" t="s">
        <v>601</v>
      </c>
      <c r="F41" s="27"/>
      <c r="G41" s="27"/>
      <c r="H41" s="27"/>
      <c r="I41" s="27"/>
    </row>
    <row r="42" spans="1:9" ht="10.5">
      <c r="A42" s="21">
        <v>11</v>
      </c>
      <c r="B42" s="21" t="s">
        <v>602</v>
      </c>
      <c r="C42" s="27">
        <v>3700</v>
      </c>
      <c r="D42" s="21" t="s">
        <v>192</v>
      </c>
      <c r="E42" s="35" t="s">
        <v>603</v>
      </c>
      <c r="F42" s="27"/>
      <c r="G42" s="27"/>
      <c r="H42" s="27">
        <f>(C42*F42)</f>
        <v>0</v>
      </c>
      <c r="I42" s="27">
        <f>(C42*G42)</f>
        <v>0</v>
      </c>
    </row>
    <row r="43" spans="3:9" ht="10.5">
      <c r="C43" s="27"/>
      <c r="F43" s="27"/>
      <c r="G43" s="27"/>
      <c r="H43" s="27"/>
      <c r="I43" s="27"/>
    </row>
    <row r="44" spans="1:9" ht="10.5">
      <c r="A44" s="21">
        <v>12</v>
      </c>
      <c r="B44" s="21" t="s">
        <v>604</v>
      </c>
      <c r="C44" s="27">
        <v>400</v>
      </c>
      <c r="D44" s="21" t="s">
        <v>192</v>
      </c>
      <c r="E44" s="35" t="s">
        <v>605</v>
      </c>
      <c r="F44" s="27"/>
      <c r="G44" s="27"/>
      <c r="H44" s="27">
        <f>(C44*F44)</f>
        <v>0</v>
      </c>
      <c r="I44" s="27">
        <f>(C44*G44)</f>
        <v>0</v>
      </c>
    </row>
    <row r="45" spans="3:9" ht="10.5">
      <c r="C45" s="27"/>
      <c r="F45" s="27"/>
      <c r="G45" s="27"/>
      <c r="H45" s="27"/>
      <c r="I45" s="27"/>
    </row>
    <row r="46" spans="3:9" ht="10.5">
      <c r="C46" s="27"/>
      <c r="E46" s="35" t="s">
        <v>598</v>
      </c>
      <c r="F46" s="27"/>
      <c r="G46" s="27"/>
      <c r="H46" s="27"/>
      <c r="I46" s="27"/>
    </row>
    <row r="47" spans="3:9" ht="10.5">
      <c r="C47" s="27"/>
      <c r="E47" s="35" t="s">
        <v>606</v>
      </c>
      <c r="F47" s="27"/>
      <c r="G47" s="27"/>
      <c r="H47" s="27"/>
      <c r="I47" s="27"/>
    </row>
    <row r="48" spans="3:9" ht="10.5">
      <c r="C48" s="27"/>
      <c r="E48" s="35" t="s">
        <v>600</v>
      </c>
      <c r="F48" s="27"/>
      <c r="G48" s="27"/>
      <c r="H48" s="27"/>
      <c r="I48" s="27"/>
    </row>
    <row r="49" spans="3:9" ht="10.5">
      <c r="C49" s="27"/>
      <c r="E49" s="35" t="s">
        <v>601</v>
      </c>
      <c r="F49" s="27"/>
      <c r="G49" s="27"/>
      <c r="H49" s="27"/>
      <c r="I49" s="27"/>
    </row>
    <row r="50" spans="1:9" ht="10.5">
      <c r="A50" s="21">
        <v>13</v>
      </c>
      <c r="B50" s="21" t="s">
        <v>607</v>
      </c>
      <c r="C50" s="27">
        <v>50</v>
      </c>
      <c r="D50" s="21" t="s">
        <v>192</v>
      </c>
      <c r="E50" s="35" t="s">
        <v>608</v>
      </c>
      <c r="F50" s="27"/>
      <c r="G50" s="27"/>
      <c r="H50" s="27">
        <f>(C50*F50)</f>
        <v>0</v>
      </c>
      <c r="I50" s="27">
        <f>(C50*G50)</f>
        <v>0</v>
      </c>
    </row>
    <row r="51" spans="3:9" ht="10.5">
      <c r="C51" s="27"/>
      <c r="F51" s="27"/>
      <c r="G51" s="27"/>
      <c r="H51" s="27"/>
      <c r="I51" s="27"/>
    </row>
    <row r="52" spans="1:9" ht="10.5">
      <c r="A52" s="21">
        <v>14</v>
      </c>
      <c r="B52" s="21" t="s">
        <v>609</v>
      </c>
      <c r="C52" s="27">
        <v>100</v>
      </c>
      <c r="D52" s="21" t="s">
        <v>192</v>
      </c>
      <c r="E52" s="35" t="s">
        <v>610</v>
      </c>
      <c r="F52" s="27"/>
      <c r="G52" s="27"/>
      <c r="H52" s="27">
        <f>(C52*F52)</f>
        <v>0</v>
      </c>
      <c r="I52" s="27">
        <f>(C52*G52)</f>
        <v>0</v>
      </c>
    </row>
    <row r="53" spans="3:9" ht="10.5">
      <c r="C53" s="27"/>
      <c r="F53" s="27"/>
      <c r="G53" s="27"/>
      <c r="H53" s="27"/>
      <c r="I53" s="27"/>
    </row>
    <row r="54" spans="3:9" ht="10.5">
      <c r="C54" s="27"/>
      <c r="E54" s="35" t="s">
        <v>611</v>
      </c>
      <c r="F54" s="27"/>
      <c r="G54" s="27"/>
      <c r="H54" s="27"/>
      <c r="I54" s="27"/>
    </row>
    <row r="55" spans="3:9" ht="21">
      <c r="C55" s="27"/>
      <c r="E55" s="35" t="s">
        <v>612</v>
      </c>
      <c r="F55" s="27"/>
      <c r="G55" s="27"/>
      <c r="H55" s="27"/>
      <c r="I55" s="27"/>
    </row>
    <row r="56" spans="3:9" ht="10.5">
      <c r="C56" s="27"/>
      <c r="E56" s="35" t="s">
        <v>613</v>
      </c>
      <c r="F56" s="27"/>
      <c r="G56" s="27"/>
      <c r="H56" s="27"/>
      <c r="I56" s="27"/>
    </row>
    <row r="57" spans="3:9" ht="10.5">
      <c r="C57" s="27"/>
      <c r="E57" s="35" t="s">
        <v>598</v>
      </c>
      <c r="F57" s="27"/>
      <c r="G57" s="27"/>
      <c r="H57" s="27"/>
      <c r="I57" s="27"/>
    </row>
    <row r="58" spans="3:9" ht="21">
      <c r="C58" s="27"/>
      <c r="E58" s="35" t="s">
        <v>614</v>
      </c>
      <c r="F58" s="27"/>
      <c r="G58" s="27"/>
      <c r="H58" s="27"/>
      <c r="I58" s="27"/>
    </row>
    <row r="59" spans="3:9" ht="10.5">
      <c r="C59" s="27"/>
      <c r="E59" s="35" t="s">
        <v>615</v>
      </c>
      <c r="F59" s="27"/>
      <c r="G59" s="27"/>
      <c r="H59" s="27"/>
      <c r="I59" s="27"/>
    </row>
    <row r="60" spans="3:9" ht="10.5">
      <c r="C60" s="27"/>
      <c r="E60" s="35" t="s">
        <v>616</v>
      </c>
      <c r="F60" s="27"/>
      <c r="G60" s="27"/>
      <c r="H60" s="27"/>
      <c r="I60" s="27"/>
    </row>
    <row r="61" spans="1:9" ht="10.5">
      <c r="A61" s="21">
        <v>15</v>
      </c>
      <c r="B61" s="21" t="s">
        <v>617</v>
      </c>
      <c r="C61" s="27">
        <v>100</v>
      </c>
      <c r="D61" s="21" t="s">
        <v>192</v>
      </c>
      <c r="E61" s="35" t="s">
        <v>618</v>
      </c>
      <c r="F61" s="27"/>
      <c r="G61" s="27"/>
      <c r="H61" s="27">
        <f>(C61*F61)</f>
        <v>0</v>
      </c>
      <c r="I61" s="27">
        <f>(C61*G61)</f>
        <v>0</v>
      </c>
    </row>
    <row r="62" spans="3:9" ht="10.5">
      <c r="C62" s="27"/>
      <c r="F62" s="27"/>
      <c r="G62" s="27"/>
      <c r="H62" s="27"/>
      <c r="I62" s="27"/>
    </row>
    <row r="63" spans="1:9" ht="10.5">
      <c r="A63" s="21">
        <v>16</v>
      </c>
      <c r="B63" s="21" t="s">
        <v>619</v>
      </c>
      <c r="C63" s="27">
        <v>150</v>
      </c>
      <c r="D63" s="21" t="s">
        <v>192</v>
      </c>
      <c r="E63" s="35" t="s">
        <v>620</v>
      </c>
      <c r="F63" s="27"/>
      <c r="G63" s="27"/>
      <c r="H63" s="27">
        <f>(C63*F63)</f>
        <v>0</v>
      </c>
      <c r="I63" s="27">
        <f>(C63*G63)</f>
        <v>0</v>
      </c>
    </row>
    <row r="64" spans="3:9" ht="10.5">
      <c r="C64" s="27"/>
      <c r="F64" s="27"/>
      <c r="G64" s="27"/>
      <c r="H64" s="27"/>
      <c r="I64" s="27"/>
    </row>
    <row r="65" spans="1:9" ht="10.5">
      <c r="A65" s="21">
        <v>17</v>
      </c>
      <c r="B65" s="21" t="s">
        <v>621</v>
      </c>
      <c r="C65" s="27">
        <v>300</v>
      </c>
      <c r="D65" s="21" t="s">
        <v>192</v>
      </c>
      <c r="E65" s="35" t="s">
        <v>622</v>
      </c>
      <c r="F65" s="27"/>
      <c r="G65" s="27"/>
      <c r="H65" s="27">
        <f>(C65*F65)</f>
        <v>0</v>
      </c>
      <c r="I65" s="27">
        <f>(C65*G65)</f>
        <v>0</v>
      </c>
    </row>
    <row r="66" spans="3:9" ht="10.5">
      <c r="C66" s="27"/>
      <c r="F66" s="27"/>
      <c r="G66" s="27"/>
      <c r="H66" s="27"/>
      <c r="I66" s="27"/>
    </row>
    <row r="67" spans="1:9" ht="10.5">
      <c r="A67" s="21">
        <v>18</v>
      </c>
      <c r="B67" s="21" t="s">
        <v>623</v>
      </c>
      <c r="C67" s="27">
        <v>100</v>
      </c>
      <c r="D67" s="21" t="s">
        <v>192</v>
      </c>
      <c r="E67" s="35" t="s">
        <v>624</v>
      </c>
      <c r="F67" s="27"/>
      <c r="G67" s="27"/>
      <c r="H67" s="27">
        <f>(C67*F67)</f>
        <v>0</v>
      </c>
      <c r="I67" s="27">
        <f>(C67*G67)</f>
        <v>0</v>
      </c>
    </row>
    <row r="68" spans="3:9" ht="10.5">
      <c r="C68" s="27"/>
      <c r="F68" s="27"/>
      <c r="G68" s="27"/>
      <c r="H68" s="27"/>
      <c r="I68" s="27"/>
    </row>
    <row r="69" spans="1:9" ht="10.5">
      <c r="A69" s="21">
        <v>19</v>
      </c>
      <c r="B69" s="21" t="s">
        <v>625</v>
      </c>
      <c r="C69" s="27">
        <v>100</v>
      </c>
      <c r="D69" s="21" t="s">
        <v>192</v>
      </c>
      <c r="E69" s="35" t="s">
        <v>626</v>
      </c>
      <c r="F69" s="27"/>
      <c r="G69" s="27"/>
      <c r="H69" s="27">
        <f>(C69*F69)</f>
        <v>0</v>
      </c>
      <c r="I69" s="27">
        <f>(C69*G69)</f>
        <v>0</v>
      </c>
    </row>
    <row r="70" spans="3:9" ht="10.5">
      <c r="C70" s="27"/>
      <c r="F70" s="27"/>
      <c r="G70" s="27"/>
      <c r="H70" s="27"/>
      <c r="I70" s="27"/>
    </row>
    <row r="71" spans="1:9" ht="10.5">
      <c r="A71" s="21">
        <v>20</v>
      </c>
      <c r="B71" s="21" t="s">
        <v>627</v>
      </c>
      <c r="C71" s="27">
        <v>20</v>
      </c>
      <c r="D71" s="21" t="s">
        <v>192</v>
      </c>
      <c r="E71" s="35" t="s">
        <v>628</v>
      </c>
      <c r="F71" s="27"/>
      <c r="G71" s="27"/>
      <c r="H71" s="27">
        <f>(C71*F71)</f>
        <v>0</v>
      </c>
      <c r="I71" s="27">
        <f>(C71*G71)</f>
        <v>0</v>
      </c>
    </row>
    <row r="72" spans="3:9" ht="10.5">
      <c r="C72" s="27"/>
      <c r="F72" s="27"/>
      <c r="G72" s="27"/>
      <c r="H72" s="27"/>
      <c r="I72" s="27"/>
    </row>
    <row r="73" spans="1:9" ht="10.5">
      <c r="A73" s="21">
        <v>21</v>
      </c>
      <c r="B73" s="21" t="s">
        <v>629</v>
      </c>
      <c r="C73" s="27">
        <v>60</v>
      </c>
      <c r="D73" s="21" t="s">
        <v>192</v>
      </c>
      <c r="E73" s="35" t="s">
        <v>630</v>
      </c>
      <c r="F73" s="27"/>
      <c r="G73" s="27"/>
      <c r="H73" s="27">
        <f>(C73*F73)</f>
        <v>0</v>
      </c>
      <c r="I73" s="27">
        <f>(C73*G73)</f>
        <v>0</v>
      </c>
    </row>
    <row r="74" spans="3:9" ht="10.5">
      <c r="C74" s="27"/>
      <c r="F74" s="27"/>
      <c r="G74" s="27"/>
      <c r="H74" s="27"/>
      <c r="I74" s="27"/>
    </row>
    <row r="75" spans="1:9" ht="10.5">
      <c r="A75" s="21">
        <v>22</v>
      </c>
      <c r="B75" s="21" t="s">
        <v>629</v>
      </c>
      <c r="C75" s="27">
        <v>50</v>
      </c>
      <c r="D75" s="21" t="s">
        <v>192</v>
      </c>
      <c r="E75" s="35" t="s">
        <v>631</v>
      </c>
      <c r="F75" s="27"/>
      <c r="G75" s="27"/>
      <c r="H75" s="27">
        <f>(C75*F75)</f>
        <v>0</v>
      </c>
      <c r="I75" s="27">
        <f>(C75*G75)</f>
        <v>0</v>
      </c>
    </row>
    <row r="76" spans="3:9" ht="10.5">
      <c r="C76" s="27"/>
      <c r="F76" s="27"/>
      <c r="G76" s="27"/>
      <c r="H76" s="27"/>
      <c r="I76" s="27"/>
    </row>
    <row r="77" spans="3:9" ht="10.5">
      <c r="C77" s="27"/>
      <c r="E77" s="35" t="s">
        <v>632</v>
      </c>
      <c r="F77" s="27"/>
      <c r="G77" s="27"/>
      <c r="H77" s="27"/>
      <c r="I77" s="27"/>
    </row>
    <row r="78" spans="3:9" ht="10.5">
      <c r="C78" s="27"/>
      <c r="E78" s="35" t="s">
        <v>633</v>
      </c>
      <c r="F78" s="27"/>
      <c r="G78" s="27"/>
      <c r="H78" s="27"/>
      <c r="I78" s="27"/>
    </row>
    <row r="79" spans="3:9" ht="10.5">
      <c r="C79" s="27"/>
      <c r="E79" s="35" t="s">
        <v>634</v>
      </c>
      <c r="F79" s="27"/>
      <c r="G79" s="27"/>
      <c r="H79" s="27"/>
      <c r="I79" s="27"/>
    </row>
    <row r="80" spans="3:9" ht="10.5">
      <c r="C80" s="27"/>
      <c r="E80" s="35" t="s">
        <v>635</v>
      </c>
      <c r="F80" s="27"/>
      <c r="G80" s="27"/>
      <c r="H80" s="27"/>
      <c r="I80" s="27"/>
    </row>
    <row r="81" spans="1:9" ht="10.5">
      <c r="A81" s="21">
        <v>23</v>
      </c>
      <c r="B81" s="21" t="s">
        <v>636</v>
      </c>
      <c r="C81" s="27">
        <v>15</v>
      </c>
      <c r="D81" s="21" t="s">
        <v>13</v>
      </c>
      <c r="E81" s="35" t="s">
        <v>637</v>
      </c>
      <c r="F81" s="27"/>
      <c r="G81" s="27"/>
      <c r="H81" s="27">
        <f>(C81*F81)</f>
        <v>0</v>
      </c>
      <c r="I81" s="27">
        <f>(C81*G81)</f>
        <v>0</v>
      </c>
    </row>
    <row r="82" spans="3:9" ht="10.5">
      <c r="C82" s="27"/>
      <c r="F82" s="27"/>
      <c r="G82" s="27"/>
      <c r="H82" s="27"/>
      <c r="I82" s="27"/>
    </row>
    <row r="83" spans="1:9" ht="10.5">
      <c r="A83" s="21">
        <v>24</v>
      </c>
      <c r="B83" s="21" t="s">
        <v>638</v>
      </c>
      <c r="C83" s="27">
        <v>17</v>
      </c>
      <c r="D83" s="21" t="s">
        <v>13</v>
      </c>
      <c r="E83" s="35" t="s">
        <v>639</v>
      </c>
      <c r="F83" s="27"/>
      <c r="G83" s="27"/>
      <c r="H83" s="27">
        <f>(C83*F83)</f>
        <v>0</v>
      </c>
      <c r="I83" s="27">
        <f>(C83*G83)</f>
        <v>0</v>
      </c>
    </row>
    <row r="84" spans="3:9" ht="10.5">
      <c r="C84" s="27"/>
      <c r="F84" s="27"/>
      <c r="G84" s="27"/>
      <c r="H84" s="27"/>
      <c r="I84" s="27"/>
    </row>
    <row r="85" spans="1:9" ht="10.5">
      <c r="A85" s="21">
        <v>25</v>
      </c>
      <c r="B85" s="21" t="s">
        <v>640</v>
      </c>
      <c r="C85" s="27">
        <v>4</v>
      </c>
      <c r="D85" s="21" t="s">
        <v>13</v>
      </c>
      <c r="E85" s="35" t="s">
        <v>641</v>
      </c>
      <c r="F85" s="27"/>
      <c r="G85" s="27"/>
      <c r="H85" s="27">
        <f>(C85*F85)</f>
        <v>0</v>
      </c>
      <c r="I85" s="27">
        <f>(C85*G85)</f>
        <v>0</v>
      </c>
    </row>
    <row r="86" spans="3:9" ht="10.5">
      <c r="C86" s="27"/>
      <c r="F86" s="27"/>
      <c r="G86" s="27"/>
      <c r="H86" s="27"/>
      <c r="I86" s="27"/>
    </row>
    <row r="87" spans="1:9" ht="10.5">
      <c r="A87" s="21">
        <v>26</v>
      </c>
      <c r="B87" s="21" t="s">
        <v>642</v>
      </c>
      <c r="C87" s="27">
        <v>8</v>
      </c>
      <c r="D87" s="21" t="s">
        <v>13</v>
      </c>
      <c r="E87" s="35" t="s">
        <v>643</v>
      </c>
      <c r="F87" s="27"/>
      <c r="G87" s="27"/>
      <c r="H87" s="27">
        <f>(C87*F87)</f>
        <v>0</v>
      </c>
      <c r="I87" s="27">
        <f>(C87*G87)</f>
        <v>0</v>
      </c>
    </row>
    <row r="88" spans="3:9" ht="10.5">
      <c r="C88" s="27"/>
      <c r="F88" s="27"/>
      <c r="G88" s="27"/>
      <c r="H88" s="27"/>
      <c r="I88" s="27"/>
    </row>
    <row r="89" spans="3:9" ht="10.5">
      <c r="C89" s="27"/>
      <c r="E89" s="35" t="s">
        <v>644</v>
      </c>
      <c r="F89" s="27"/>
      <c r="G89" s="27"/>
      <c r="H89" s="27"/>
      <c r="I89" s="27"/>
    </row>
    <row r="90" spans="3:9" ht="10.5">
      <c r="C90" s="27"/>
      <c r="E90" s="35" t="s">
        <v>645</v>
      </c>
      <c r="F90" s="27"/>
      <c r="G90" s="27"/>
      <c r="H90" s="27"/>
      <c r="I90" s="27"/>
    </row>
    <row r="91" spans="3:9" ht="10.5">
      <c r="C91" s="27"/>
      <c r="E91" s="35" t="s">
        <v>646</v>
      </c>
      <c r="F91" s="27"/>
      <c r="G91" s="27"/>
      <c r="H91" s="27"/>
      <c r="I91" s="27"/>
    </row>
    <row r="92" spans="3:9" ht="10.5">
      <c r="C92" s="27"/>
      <c r="E92" s="35" t="s">
        <v>634</v>
      </c>
      <c r="F92" s="27"/>
      <c r="G92" s="27"/>
      <c r="H92" s="27"/>
      <c r="I92" s="27"/>
    </row>
    <row r="93" spans="3:9" ht="10.5">
      <c r="C93" s="27"/>
      <c r="E93" s="35" t="s">
        <v>635</v>
      </c>
      <c r="F93" s="27"/>
      <c r="G93" s="27"/>
      <c r="H93" s="27"/>
      <c r="I93" s="27"/>
    </row>
    <row r="94" spans="1:9" ht="10.5">
      <c r="A94" s="21">
        <v>27</v>
      </c>
      <c r="B94" s="21" t="s">
        <v>647</v>
      </c>
      <c r="C94" s="27">
        <v>33</v>
      </c>
      <c r="D94" s="21" t="s">
        <v>13</v>
      </c>
      <c r="E94" s="35" t="s">
        <v>648</v>
      </c>
      <c r="F94" s="27"/>
      <c r="G94" s="27"/>
      <c r="H94" s="27">
        <f>(C94*F94)</f>
        <v>0</v>
      </c>
      <c r="I94" s="27">
        <f>(C94*G94)</f>
        <v>0</v>
      </c>
    </row>
    <row r="95" spans="3:9" ht="10.5">
      <c r="C95" s="27"/>
      <c r="F95" s="27"/>
      <c r="G95" s="27"/>
      <c r="H95" s="27"/>
      <c r="I95" s="27"/>
    </row>
    <row r="96" spans="1:9" ht="10.5">
      <c r="A96" s="21">
        <v>28</v>
      </c>
      <c r="B96" s="21" t="s">
        <v>649</v>
      </c>
      <c r="C96" s="27">
        <v>20</v>
      </c>
      <c r="D96" s="21" t="s">
        <v>13</v>
      </c>
      <c r="E96" s="35" t="s">
        <v>650</v>
      </c>
      <c r="F96" s="27"/>
      <c r="G96" s="27"/>
      <c r="H96" s="27">
        <f>(C96*F96)</f>
        <v>0</v>
      </c>
      <c r="I96" s="27">
        <f>(C96*G96)</f>
        <v>0</v>
      </c>
    </row>
    <row r="97" spans="3:9" ht="10.5">
      <c r="C97" s="27"/>
      <c r="F97" s="27"/>
      <c r="G97" s="27"/>
      <c r="H97" s="27"/>
      <c r="I97" s="27"/>
    </row>
    <row r="98" spans="1:9" ht="10.5">
      <c r="A98" s="21">
        <v>29</v>
      </c>
      <c r="B98" s="21" t="s">
        <v>651</v>
      </c>
      <c r="C98" s="27">
        <v>41</v>
      </c>
      <c r="D98" s="21" t="s">
        <v>13</v>
      </c>
      <c r="E98" s="35" t="s">
        <v>652</v>
      </c>
      <c r="F98" s="27"/>
      <c r="G98" s="27"/>
      <c r="H98" s="27">
        <f>(C98*F98)</f>
        <v>0</v>
      </c>
      <c r="I98" s="27">
        <f>(C98*G98)</f>
        <v>0</v>
      </c>
    </row>
    <row r="99" spans="3:9" ht="10.5">
      <c r="C99" s="27"/>
      <c r="F99" s="27"/>
      <c r="G99" s="27"/>
      <c r="H99" s="27"/>
      <c r="I99" s="27"/>
    </row>
    <row r="100" spans="3:9" ht="10.5">
      <c r="C100" s="27"/>
      <c r="E100" s="35" t="s">
        <v>653</v>
      </c>
      <c r="F100" s="27"/>
      <c r="G100" s="27"/>
      <c r="H100" s="27"/>
      <c r="I100" s="27"/>
    </row>
    <row r="101" spans="3:9" ht="10.5">
      <c r="C101" s="27"/>
      <c r="E101" s="35" t="s">
        <v>654</v>
      </c>
      <c r="F101" s="27"/>
      <c r="G101" s="27"/>
      <c r="H101" s="27"/>
      <c r="I101" s="27"/>
    </row>
    <row r="102" spans="1:9" ht="10.5">
      <c r="A102" s="21">
        <v>30</v>
      </c>
      <c r="B102" s="21" t="s">
        <v>455</v>
      </c>
      <c r="C102" s="27">
        <v>10</v>
      </c>
      <c r="E102" s="35" t="s">
        <v>655</v>
      </c>
      <c r="F102" s="27"/>
      <c r="G102" s="27"/>
      <c r="H102" s="27">
        <f>(C102*F102)</f>
        <v>0</v>
      </c>
      <c r="I102" s="27">
        <f>(C102*G102)</f>
        <v>0</v>
      </c>
    </row>
    <row r="103" spans="3:9" ht="10.5">
      <c r="C103" s="27"/>
      <c r="F103" s="27"/>
      <c r="G103" s="27"/>
      <c r="H103" s="27"/>
      <c r="I103" s="27"/>
    </row>
    <row r="104" spans="3:9" ht="10.5">
      <c r="C104" s="27"/>
      <c r="E104" s="35" t="s">
        <v>656</v>
      </c>
      <c r="F104" s="27"/>
      <c r="G104" s="27"/>
      <c r="H104" s="27"/>
      <c r="I104" s="27"/>
    </row>
    <row r="105" spans="3:9" ht="10.5">
      <c r="C105" s="27"/>
      <c r="E105" s="35" t="s">
        <v>657</v>
      </c>
      <c r="F105" s="27"/>
      <c r="G105" s="27"/>
      <c r="H105" s="27"/>
      <c r="I105" s="27"/>
    </row>
    <row r="106" spans="3:9" ht="10.5">
      <c r="C106" s="27"/>
      <c r="E106" s="35" t="s">
        <v>658</v>
      </c>
      <c r="F106" s="27"/>
      <c r="G106" s="27"/>
      <c r="H106" s="27"/>
      <c r="I106" s="27"/>
    </row>
    <row r="107" spans="3:9" ht="10.5">
      <c r="C107" s="27"/>
      <c r="E107" s="35" t="s">
        <v>659</v>
      </c>
      <c r="F107" s="27"/>
      <c r="G107" s="27"/>
      <c r="H107" s="27"/>
      <c r="I107" s="27"/>
    </row>
    <row r="108" spans="3:9" ht="10.5">
      <c r="C108" s="27"/>
      <c r="E108" s="35" t="s">
        <v>660</v>
      </c>
      <c r="F108" s="27"/>
      <c r="G108" s="27"/>
      <c r="H108" s="27"/>
      <c r="I108" s="27"/>
    </row>
    <row r="109" spans="1:9" ht="10.5">
      <c r="A109" s="21">
        <v>31</v>
      </c>
      <c r="B109" s="21" t="s">
        <v>661</v>
      </c>
      <c r="C109" s="27">
        <v>14</v>
      </c>
      <c r="D109" s="21" t="s">
        <v>13</v>
      </c>
      <c r="E109" s="35" t="s">
        <v>662</v>
      </c>
      <c r="F109" s="27"/>
      <c r="G109" s="27"/>
      <c r="H109" s="27">
        <f>(C109*F109)</f>
        <v>0</v>
      </c>
      <c r="I109" s="27">
        <f>(C109*G109)</f>
        <v>0</v>
      </c>
    </row>
    <row r="110" spans="3:9" ht="10.5">
      <c r="C110" s="27"/>
      <c r="F110" s="27"/>
      <c r="G110" s="27"/>
      <c r="H110" s="27"/>
      <c r="I110" s="27"/>
    </row>
    <row r="111" spans="1:9" ht="10.5">
      <c r="A111" s="21">
        <v>32</v>
      </c>
      <c r="B111" s="21" t="s">
        <v>663</v>
      </c>
      <c r="C111" s="27">
        <v>9</v>
      </c>
      <c r="D111" s="21" t="s">
        <v>13</v>
      </c>
      <c r="E111" s="35" t="s">
        <v>664</v>
      </c>
      <c r="F111" s="27"/>
      <c r="G111" s="27"/>
      <c r="H111" s="27">
        <f>(C111*F111)</f>
        <v>0</v>
      </c>
      <c r="I111" s="27">
        <f>(C111*G111)</f>
        <v>0</v>
      </c>
    </row>
    <row r="112" spans="3:9" ht="10.5">
      <c r="C112" s="27"/>
      <c r="F112" s="27"/>
      <c r="G112" s="27"/>
      <c r="H112" s="27"/>
      <c r="I112" s="27"/>
    </row>
    <row r="113" spans="1:9" ht="10.5">
      <c r="A113" s="21">
        <v>33</v>
      </c>
      <c r="B113" s="21" t="s">
        <v>665</v>
      </c>
      <c r="C113" s="27">
        <v>14</v>
      </c>
      <c r="D113" s="21" t="s">
        <v>13</v>
      </c>
      <c r="E113" s="35" t="s">
        <v>666</v>
      </c>
      <c r="F113" s="27"/>
      <c r="G113" s="27"/>
      <c r="H113" s="27">
        <f>(C113*F113)</f>
        <v>0</v>
      </c>
      <c r="I113" s="27">
        <f>(C113*G113)</f>
        <v>0</v>
      </c>
    </row>
    <row r="114" spans="3:9" ht="10.5">
      <c r="C114" s="27"/>
      <c r="F114" s="27"/>
      <c r="G114" s="27"/>
      <c r="H114" s="27"/>
      <c r="I114" s="27"/>
    </row>
    <row r="115" spans="1:9" ht="10.5">
      <c r="A115" s="21">
        <v>34</v>
      </c>
      <c r="B115" s="21" t="s">
        <v>667</v>
      </c>
      <c r="C115" s="27">
        <v>10</v>
      </c>
      <c r="D115" s="21" t="s">
        <v>13</v>
      </c>
      <c r="E115" s="35" t="s">
        <v>668</v>
      </c>
      <c r="F115" s="27"/>
      <c r="G115" s="27"/>
      <c r="H115" s="27">
        <f>(C115*F115)</f>
        <v>0</v>
      </c>
      <c r="I115" s="27">
        <f>(C115*G115)</f>
        <v>0</v>
      </c>
    </row>
    <row r="116" spans="3:9" ht="10.5">
      <c r="C116" s="27"/>
      <c r="F116" s="27"/>
      <c r="G116" s="27"/>
      <c r="H116" s="27"/>
      <c r="I116" s="27"/>
    </row>
    <row r="117" spans="1:9" ht="10.5">
      <c r="A117" s="21">
        <v>35</v>
      </c>
      <c r="B117" s="21" t="s">
        <v>669</v>
      </c>
      <c r="C117" s="27">
        <v>3</v>
      </c>
      <c r="D117" s="21" t="s">
        <v>13</v>
      </c>
      <c r="E117" s="35" t="s">
        <v>670</v>
      </c>
      <c r="F117" s="27"/>
      <c r="G117" s="27"/>
      <c r="H117" s="27">
        <f>(C117*F117)</f>
        <v>0</v>
      </c>
      <c r="I117" s="27">
        <f>(C117*G117)</f>
        <v>0</v>
      </c>
    </row>
    <row r="118" spans="3:9" ht="10.5">
      <c r="C118" s="27"/>
      <c r="F118" s="27"/>
      <c r="G118" s="27"/>
      <c r="H118" s="27"/>
      <c r="I118" s="27"/>
    </row>
    <row r="119" spans="3:9" ht="21">
      <c r="C119" s="27"/>
      <c r="E119" s="35" t="s">
        <v>671</v>
      </c>
      <c r="F119" s="27"/>
      <c r="G119" s="27"/>
      <c r="H119" s="27"/>
      <c r="I119" s="27"/>
    </row>
    <row r="120" spans="3:9" ht="10.5">
      <c r="C120" s="27"/>
      <c r="E120" s="35" t="s">
        <v>657</v>
      </c>
      <c r="F120" s="27"/>
      <c r="G120" s="27"/>
      <c r="H120" s="27"/>
      <c r="I120" s="27"/>
    </row>
    <row r="121" spans="3:9" ht="10.5">
      <c r="C121" s="27"/>
      <c r="E121" s="35" t="s">
        <v>658</v>
      </c>
      <c r="F121" s="27"/>
      <c r="G121" s="27"/>
      <c r="H121" s="27"/>
      <c r="I121" s="27"/>
    </row>
    <row r="122" spans="3:9" ht="10.5">
      <c r="C122" s="27"/>
      <c r="E122" s="35" t="s">
        <v>659</v>
      </c>
      <c r="F122" s="27"/>
      <c r="G122" s="27"/>
      <c r="H122" s="27"/>
      <c r="I122" s="27"/>
    </row>
    <row r="123" spans="3:9" ht="10.5">
      <c r="C123" s="27"/>
      <c r="E123" s="35" t="s">
        <v>635</v>
      </c>
      <c r="F123" s="27"/>
      <c r="G123" s="27"/>
      <c r="H123" s="27"/>
      <c r="I123" s="27"/>
    </row>
    <row r="124" spans="1:9" ht="10.5">
      <c r="A124" s="21">
        <v>36</v>
      </c>
      <c r="B124" s="21" t="s">
        <v>672</v>
      </c>
      <c r="C124" s="27">
        <v>31</v>
      </c>
      <c r="D124" s="21" t="s">
        <v>13</v>
      </c>
      <c r="E124" s="35" t="s">
        <v>673</v>
      </c>
      <c r="F124" s="27"/>
      <c r="G124" s="27"/>
      <c r="H124" s="27">
        <f>(C124*F124)</f>
        <v>0</v>
      </c>
      <c r="I124" s="27">
        <f>(C124*G124)</f>
        <v>0</v>
      </c>
    </row>
    <row r="125" spans="3:9" ht="10.5">
      <c r="C125" s="27"/>
      <c r="F125" s="27"/>
      <c r="G125" s="27"/>
      <c r="H125" s="27"/>
      <c r="I125" s="27"/>
    </row>
    <row r="126" spans="3:9" ht="21">
      <c r="C126" s="27"/>
      <c r="E126" s="35" t="s">
        <v>674</v>
      </c>
      <c r="F126" s="27"/>
      <c r="G126" s="27"/>
      <c r="H126" s="27"/>
      <c r="I126" s="27"/>
    </row>
    <row r="127" spans="3:9" ht="10.5">
      <c r="C127" s="27"/>
      <c r="E127" s="35" t="s">
        <v>675</v>
      </c>
      <c r="F127" s="27"/>
      <c r="G127" s="27"/>
      <c r="H127" s="27"/>
      <c r="I127" s="27"/>
    </row>
    <row r="128" spans="3:9" ht="10.5">
      <c r="C128" s="27"/>
      <c r="E128" s="35" t="s">
        <v>676</v>
      </c>
      <c r="F128" s="27"/>
      <c r="G128" s="27"/>
      <c r="H128" s="27"/>
      <c r="I128" s="27"/>
    </row>
    <row r="129" spans="3:9" ht="10.5">
      <c r="C129" s="27"/>
      <c r="E129" s="35" t="s">
        <v>677</v>
      </c>
      <c r="F129" s="27"/>
      <c r="G129" s="27"/>
      <c r="H129" s="27"/>
      <c r="I129" s="27"/>
    </row>
    <row r="130" spans="1:9" ht="10.5">
      <c r="A130" s="21">
        <v>37</v>
      </c>
      <c r="B130" s="21" t="s">
        <v>678</v>
      </c>
      <c r="C130" s="27">
        <v>4</v>
      </c>
      <c r="D130" s="21" t="s">
        <v>13</v>
      </c>
      <c r="E130" s="35" t="s">
        <v>679</v>
      </c>
      <c r="F130" s="27"/>
      <c r="G130" s="27"/>
      <c r="H130" s="27">
        <f>(C130*F130)</f>
        <v>0</v>
      </c>
      <c r="I130" s="27">
        <f>(C130*G130)</f>
        <v>0</v>
      </c>
    </row>
    <row r="131" spans="3:9" ht="10.5">
      <c r="C131" s="27"/>
      <c r="F131" s="27"/>
      <c r="G131" s="27"/>
      <c r="H131" s="27"/>
      <c r="I131" s="27"/>
    </row>
    <row r="132" spans="1:9" ht="10.5">
      <c r="A132" s="21">
        <v>38</v>
      </c>
      <c r="B132" s="21" t="s">
        <v>678</v>
      </c>
      <c r="C132" s="27">
        <v>2</v>
      </c>
      <c r="D132" s="21" t="s">
        <v>13</v>
      </c>
      <c r="E132" s="35" t="s">
        <v>679</v>
      </c>
      <c r="F132" s="27"/>
      <c r="G132" s="27"/>
      <c r="H132" s="27">
        <f>(C132*F132)</f>
        <v>0</v>
      </c>
      <c r="I132" s="27">
        <f>(C132*G132)</f>
        <v>0</v>
      </c>
    </row>
    <row r="133" spans="3:9" ht="10.5">
      <c r="C133" s="27"/>
      <c r="F133" s="27"/>
      <c r="G133" s="27"/>
      <c r="H133" s="27"/>
      <c r="I133" s="27"/>
    </row>
    <row r="134" spans="3:9" ht="10.5">
      <c r="C134" s="27"/>
      <c r="E134" s="35" t="s">
        <v>680</v>
      </c>
      <c r="F134" s="27"/>
      <c r="G134" s="27"/>
      <c r="H134" s="27"/>
      <c r="I134" s="27"/>
    </row>
    <row r="135" spans="3:9" ht="10.5">
      <c r="C135" s="27"/>
      <c r="E135" s="35" t="s">
        <v>675</v>
      </c>
      <c r="F135" s="27"/>
      <c r="G135" s="27"/>
      <c r="H135" s="27"/>
      <c r="I135" s="27"/>
    </row>
    <row r="136" spans="3:9" ht="10.5">
      <c r="C136" s="27"/>
      <c r="E136" s="35" t="s">
        <v>676</v>
      </c>
      <c r="F136" s="27"/>
      <c r="G136" s="27"/>
      <c r="H136" s="27"/>
      <c r="I136" s="27"/>
    </row>
    <row r="137" spans="3:9" ht="10.5">
      <c r="C137" s="27"/>
      <c r="E137" s="35" t="s">
        <v>677</v>
      </c>
      <c r="F137" s="27"/>
      <c r="G137" s="27"/>
      <c r="H137" s="27"/>
      <c r="I137" s="27"/>
    </row>
    <row r="138" spans="1:9" ht="10.5">
      <c r="A138" s="21">
        <v>39</v>
      </c>
      <c r="B138" s="21" t="s">
        <v>455</v>
      </c>
      <c r="C138" s="27">
        <v>4</v>
      </c>
      <c r="D138" s="21" t="s">
        <v>13</v>
      </c>
      <c r="E138" s="35" t="s">
        <v>681</v>
      </c>
      <c r="F138" s="27"/>
      <c r="G138" s="27"/>
      <c r="H138" s="27">
        <f>(C138*F138)</f>
        <v>0</v>
      </c>
      <c r="I138" s="27">
        <f>(C138*G138)</f>
        <v>0</v>
      </c>
    </row>
    <row r="139" spans="3:9" ht="10.5">
      <c r="C139" s="27"/>
      <c r="F139" s="27"/>
      <c r="G139" s="27"/>
      <c r="H139" s="27"/>
      <c r="I139" s="27"/>
    </row>
    <row r="140" spans="3:9" ht="10.5">
      <c r="C140" s="27"/>
      <c r="E140" s="35" t="s">
        <v>682</v>
      </c>
      <c r="F140" s="27"/>
      <c r="G140" s="27"/>
      <c r="H140" s="27"/>
      <c r="I140" s="27"/>
    </row>
    <row r="141" spans="3:9" ht="10.5">
      <c r="C141" s="27"/>
      <c r="E141" s="35" t="s">
        <v>683</v>
      </c>
      <c r="F141" s="27"/>
      <c r="G141" s="27"/>
      <c r="H141" s="27"/>
      <c r="I141" s="27"/>
    </row>
    <row r="142" spans="1:9" ht="10.5">
      <c r="A142" s="21">
        <v>40</v>
      </c>
      <c r="B142" s="21" t="s">
        <v>455</v>
      </c>
      <c r="C142" s="27">
        <v>2</v>
      </c>
      <c r="D142" s="21" t="s">
        <v>13</v>
      </c>
      <c r="E142" s="35" t="s">
        <v>684</v>
      </c>
      <c r="F142" s="27"/>
      <c r="G142" s="27"/>
      <c r="H142" s="27">
        <f>(C142*F142)</f>
        <v>0</v>
      </c>
      <c r="I142" s="27">
        <f>(C142*G142)</f>
        <v>0</v>
      </c>
    </row>
    <row r="143" spans="3:9" ht="10.5">
      <c r="C143" s="27"/>
      <c r="F143" s="27"/>
      <c r="G143" s="27"/>
      <c r="H143" s="27"/>
      <c r="I143" s="27"/>
    </row>
    <row r="144" spans="3:9" ht="10.5">
      <c r="C144" s="27"/>
      <c r="E144" s="35" t="s">
        <v>685</v>
      </c>
      <c r="F144" s="27"/>
      <c r="G144" s="27"/>
      <c r="H144" s="27"/>
      <c r="I144" s="27"/>
    </row>
    <row r="145" spans="3:9" ht="10.5">
      <c r="C145" s="27"/>
      <c r="E145" s="35" t="s">
        <v>686</v>
      </c>
      <c r="F145" s="27"/>
      <c r="G145" s="27"/>
      <c r="H145" s="27"/>
      <c r="I145" s="27"/>
    </row>
    <row r="146" spans="1:9" ht="10.5">
      <c r="A146" s="21">
        <v>41</v>
      </c>
      <c r="B146" s="21" t="s">
        <v>455</v>
      </c>
      <c r="C146" s="27">
        <v>2</v>
      </c>
      <c r="D146" s="21" t="s">
        <v>13</v>
      </c>
      <c r="E146" s="35" t="s">
        <v>687</v>
      </c>
      <c r="F146" s="27"/>
      <c r="G146" s="27"/>
      <c r="H146" s="27">
        <f>(C146*F146)</f>
        <v>0</v>
      </c>
      <c r="I146" s="27">
        <f>(C146*G146)</f>
        <v>0</v>
      </c>
    </row>
    <row r="147" spans="3:9" ht="10.5">
      <c r="C147" s="27"/>
      <c r="F147" s="27"/>
      <c r="G147" s="27"/>
      <c r="H147" s="27"/>
      <c r="I147" s="27"/>
    </row>
    <row r="148" spans="3:9" ht="10.5">
      <c r="C148" s="27"/>
      <c r="E148" s="35" t="s">
        <v>688</v>
      </c>
      <c r="F148" s="27"/>
      <c r="G148" s="27"/>
      <c r="H148" s="27"/>
      <c r="I148" s="27"/>
    </row>
    <row r="149" spans="3:9" ht="10.5">
      <c r="C149" s="27"/>
      <c r="E149" s="35" t="s">
        <v>689</v>
      </c>
      <c r="F149" s="27"/>
      <c r="G149" s="27"/>
      <c r="H149" s="27"/>
      <c r="I149" s="27"/>
    </row>
    <row r="150" spans="3:9" ht="10.5">
      <c r="C150" s="27"/>
      <c r="E150" s="35" t="s">
        <v>690</v>
      </c>
      <c r="F150" s="27"/>
      <c r="G150" s="27"/>
      <c r="H150" s="27"/>
      <c r="I150" s="27"/>
    </row>
    <row r="151" spans="1:9" ht="10.5">
      <c r="A151" s="21">
        <v>42</v>
      </c>
      <c r="B151" s="21" t="s">
        <v>691</v>
      </c>
      <c r="C151" s="27">
        <v>56</v>
      </c>
      <c r="D151" s="21" t="s">
        <v>13</v>
      </c>
      <c r="E151" s="35" t="s">
        <v>692</v>
      </c>
      <c r="F151" s="27"/>
      <c r="G151" s="27"/>
      <c r="H151" s="27">
        <f>(C151*F151)</f>
        <v>0</v>
      </c>
      <c r="I151" s="27">
        <f>(C151*G151)</f>
        <v>0</v>
      </c>
    </row>
    <row r="152" spans="3:9" ht="10.5">
      <c r="C152" s="27"/>
      <c r="F152" s="27"/>
      <c r="G152" s="27"/>
      <c r="H152" s="27"/>
      <c r="I152" s="27"/>
    </row>
    <row r="153" spans="3:9" ht="10.5">
      <c r="C153" s="27"/>
      <c r="E153" s="35" t="s">
        <v>693</v>
      </c>
      <c r="F153" s="27"/>
      <c r="G153" s="27"/>
      <c r="H153" s="27"/>
      <c r="I153" s="27"/>
    </row>
    <row r="154" spans="1:9" ht="10.5">
      <c r="A154" s="21">
        <v>43</v>
      </c>
      <c r="B154" s="21" t="s">
        <v>455</v>
      </c>
      <c r="C154" s="27">
        <v>7</v>
      </c>
      <c r="D154" s="21" t="s">
        <v>13</v>
      </c>
      <c r="F154" s="27"/>
      <c r="G154" s="27"/>
      <c r="H154" s="27">
        <f>(C154*F154)</f>
        <v>0</v>
      </c>
      <c r="I154" s="27">
        <f>(C154*G154)</f>
        <v>0</v>
      </c>
    </row>
    <row r="155" spans="3:9" ht="10.5">
      <c r="C155" s="27"/>
      <c r="F155" s="27"/>
      <c r="G155" s="27"/>
      <c r="H155" s="27"/>
      <c r="I155" s="27"/>
    </row>
    <row r="156" spans="3:9" ht="10.5">
      <c r="C156" s="27"/>
      <c r="E156" s="35" t="s">
        <v>694</v>
      </c>
      <c r="F156" s="27"/>
      <c r="G156" s="27"/>
      <c r="H156" s="27"/>
      <c r="I156" s="27"/>
    </row>
    <row r="157" spans="3:9" ht="10.5">
      <c r="C157" s="27"/>
      <c r="E157" s="35" t="s">
        <v>695</v>
      </c>
      <c r="F157" s="27"/>
      <c r="G157" s="27"/>
      <c r="H157" s="27"/>
      <c r="I157" s="27"/>
    </row>
    <row r="158" spans="3:9" ht="10.5">
      <c r="C158" s="27"/>
      <c r="E158" s="35" t="s">
        <v>696</v>
      </c>
      <c r="F158" s="27"/>
      <c r="G158" s="27"/>
      <c r="H158" s="27"/>
      <c r="I158" s="27"/>
    </row>
    <row r="159" spans="1:9" ht="10.5">
      <c r="A159" s="21">
        <v>44</v>
      </c>
      <c r="B159" s="21" t="s">
        <v>697</v>
      </c>
      <c r="C159" s="27">
        <v>2</v>
      </c>
      <c r="D159" s="21" t="s">
        <v>13</v>
      </c>
      <c r="E159" s="35" t="s">
        <v>698</v>
      </c>
      <c r="F159" s="27"/>
      <c r="G159" s="27"/>
      <c r="H159" s="27">
        <f>(C159*F159)</f>
        <v>0</v>
      </c>
      <c r="I159" s="27">
        <f>(C159*G159)</f>
        <v>0</v>
      </c>
    </row>
    <row r="160" spans="3:9" ht="10.5">
      <c r="C160" s="27"/>
      <c r="F160" s="27"/>
      <c r="G160" s="27"/>
      <c r="H160" s="27"/>
      <c r="I160" s="27"/>
    </row>
    <row r="161" spans="3:9" ht="10.5">
      <c r="C161" s="27"/>
      <c r="E161" s="35" t="s">
        <v>699</v>
      </c>
      <c r="F161" s="27"/>
      <c r="G161" s="27"/>
      <c r="H161" s="27"/>
      <c r="I161" s="27"/>
    </row>
    <row r="162" spans="3:9" ht="10.5">
      <c r="C162" s="27"/>
      <c r="E162" s="35" t="s">
        <v>695</v>
      </c>
      <c r="F162" s="27"/>
      <c r="G162" s="27"/>
      <c r="H162" s="27"/>
      <c r="I162" s="27"/>
    </row>
    <row r="163" spans="3:9" ht="10.5">
      <c r="C163" s="27"/>
      <c r="E163" s="35" t="s">
        <v>700</v>
      </c>
      <c r="F163" s="27"/>
      <c r="G163" s="27"/>
      <c r="H163" s="27"/>
      <c r="I163" s="27"/>
    </row>
    <row r="164" spans="1:9" ht="10.5">
      <c r="A164" s="21">
        <v>45</v>
      </c>
      <c r="B164" s="21" t="s">
        <v>701</v>
      </c>
      <c r="C164" s="27">
        <v>5</v>
      </c>
      <c r="D164" s="21" t="s">
        <v>13</v>
      </c>
      <c r="E164" s="35" t="s">
        <v>702</v>
      </c>
      <c r="F164" s="27"/>
      <c r="G164" s="27"/>
      <c r="H164" s="27">
        <f>(C164*F164)</f>
        <v>0</v>
      </c>
      <c r="I164" s="27">
        <f>(C164*G164)</f>
        <v>0</v>
      </c>
    </row>
    <row r="165" spans="3:9" ht="10.5">
      <c r="C165" s="27"/>
      <c r="F165" s="27"/>
      <c r="G165" s="27"/>
      <c r="H165" s="27"/>
      <c r="I165" s="27"/>
    </row>
    <row r="166" spans="3:9" ht="10.5">
      <c r="C166" s="27"/>
      <c r="E166" s="35" t="s">
        <v>703</v>
      </c>
      <c r="F166" s="27"/>
      <c r="G166" s="27"/>
      <c r="H166" s="27"/>
      <c r="I166" s="27"/>
    </row>
    <row r="167" spans="3:9" ht="10.5">
      <c r="C167" s="27"/>
      <c r="E167" s="35" t="s">
        <v>695</v>
      </c>
      <c r="F167" s="27"/>
      <c r="G167" s="27"/>
      <c r="H167" s="27"/>
      <c r="I167" s="27"/>
    </row>
    <row r="168" spans="3:9" ht="10.5">
      <c r="C168" s="27"/>
      <c r="E168" s="35" t="s">
        <v>704</v>
      </c>
      <c r="F168" s="27"/>
      <c r="G168" s="27"/>
      <c r="H168" s="27"/>
      <c r="I168" s="27"/>
    </row>
    <row r="169" spans="1:9" ht="10.5">
      <c r="A169" s="21">
        <v>46</v>
      </c>
      <c r="B169" s="21" t="s">
        <v>455</v>
      </c>
      <c r="C169" s="27">
        <v>13</v>
      </c>
      <c r="D169" s="21" t="s">
        <v>13</v>
      </c>
      <c r="E169" s="35" t="s">
        <v>705</v>
      </c>
      <c r="F169" s="27"/>
      <c r="G169" s="27"/>
      <c r="H169" s="27">
        <f>(C169*F169)</f>
        <v>0</v>
      </c>
      <c r="I169" s="27">
        <f>(C169*G169)</f>
        <v>0</v>
      </c>
    </row>
    <row r="170" spans="3:9" ht="10.5">
      <c r="C170" s="27"/>
      <c r="F170" s="27"/>
      <c r="G170" s="27"/>
      <c r="H170" s="27"/>
      <c r="I170" s="27"/>
    </row>
    <row r="171" spans="3:9" ht="10.5">
      <c r="C171" s="27"/>
      <c r="E171" s="35" t="s">
        <v>706</v>
      </c>
      <c r="F171" s="27"/>
      <c r="G171" s="27"/>
      <c r="H171" s="27"/>
      <c r="I171" s="27"/>
    </row>
    <row r="172" spans="3:9" ht="10.5">
      <c r="C172" s="27"/>
      <c r="E172" s="35" t="s">
        <v>695</v>
      </c>
      <c r="F172" s="27"/>
      <c r="G172" s="27"/>
      <c r="H172" s="27"/>
      <c r="I172" s="27"/>
    </row>
    <row r="173" spans="3:9" ht="10.5">
      <c r="C173" s="27"/>
      <c r="E173" s="35" t="s">
        <v>707</v>
      </c>
      <c r="F173" s="27"/>
      <c r="G173" s="27"/>
      <c r="H173" s="27"/>
      <c r="I173" s="27"/>
    </row>
    <row r="174" spans="1:9" ht="10.5">
      <c r="A174" s="21">
        <v>47</v>
      </c>
      <c r="B174" s="21" t="s">
        <v>455</v>
      </c>
      <c r="C174" s="27">
        <v>8</v>
      </c>
      <c r="D174" s="21" t="s">
        <v>13</v>
      </c>
      <c r="E174" s="35" t="s">
        <v>708</v>
      </c>
      <c r="F174" s="27"/>
      <c r="G174" s="27"/>
      <c r="H174" s="27">
        <f>(C174*F174)</f>
        <v>0</v>
      </c>
      <c r="I174" s="27">
        <f>(C174*G174)</f>
        <v>0</v>
      </c>
    </row>
    <row r="175" spans="3:9" ht="10.5">
      <c r="C175" s="27"/>
      <c r="F175" s="27"/>
      <c r="G175" s="27"/>
      <c r="H175" s="27"/>
      <c r="I175" s="27"/>
    </row>
    <row r="176" spans="3:9" ht="10.5">
      <c r="C176" s="27"/>
      <c r="E176" s="35" t="s">
        <v>709</v>
      </c>
      <c r="F176" s="27"/>
      <c r="G176" s="27"/>
      <c r="H176" s="27"/>
      <c r="I176" s="27"/>
    </row>
    <row r="177" spans="3:9" ht="10.5">
      <c r="C177" s="27"/>
      <c r="E177" s="35" t="s">
        <v>689</v>
      </c>
      <c r="F177" s="27"/>
      <c r="G177" s="27"/>
      <c r="H177" s="27"/>
      <c r="I177" s="27"/>
    </row>
    <row r="178" spans="3:9" ht="10.5">
      <c r="C178" s="27"/>
      <c r="E178" s="35" t="s">
        <v>710</v>
      </c>
      <c r="F178" s="27"/>
      <c r="G178" s="27"/>
      <c r="H178" s="27"/>
      <c r="I178" s="27"/>
    </row>
    <row r="179" spans="3:9" ht="10.5">
      <c r="C179" s="27"/>
      <c r="E179" s="35" t="s">
        <v>711</v>
      </c>
      <c r="F179" s="27"/>
      <c r="G179" s="27"/>
      <c r="H179" s="27"/>
      <c r="I179" s="27"/>
    </row>
    <row r="180" spans="1:9" ht="10.5">
      <c r="A180" s="21">
        <v>48</v>
      </c>
      <c r="B180" s="21" t="s">
        <v>455</v>
      </c>
      <c r="C180" s="27">
        <v>48</v>
      </c>
      <c r="D180" s="21" t="s">
        <v>13</v>
      </c>
      <c r="E180" s="35" t="s">
        <v>712</v>
      </c>
      <c r="F180" s="27"/>
      <c r="G180" s="27"/>
      <c r="H180" s="27">
        <f>(C180*F180)</f>
        <v>0</v>
      </c>
      <c r="I180" s="27">
        <f>(C180*G180)</f>
        <v>0</v>
      </c>
    </row>
    <row r="181" spans="3:9" ht="10.5">
      <c r="C181" s="27"/>
      <c r="F181" s="27"/>
      <c r="G181" s="27"/>
      <c r="H181" s="27"/>
      <c r="I181" s="27"/>
    </row>
    <row r="182" spans="3:9" ht="10.5">
      <c r="C182" s="27"/>
      <c r="E182" s="35" t="s">
        <v>713</v>
      </c>
      <c r="F182" s="27"/>
      <c r="G182" s="27"/>
      <c r="H182" s="27"/>
      <c r="I182" s="27"/>
    </row>
    <row r="183" spans="3:9" ht="10.5">
      <c r="C183" s="27"/>
      <c r="E183" s="35" t="s">
        <v>695</v>
      </c>
      <c r="F183" s="27"/>
      <c r="G183" s="27"/>
      <c r="H183" s="27"/>
      <c r="I183" s="27"/>
    </row>
    <row r="184" spans="3:9" ht="10.5">
      <c r="C184" s="27"/>
      <c r="E184" s="35" t="s">
        <v>714</v>
      </c>
      <c r="F184" s="27"/>
      <c r="G184" s="27"/>
      <c r="H184" s="27"/>
      <c r="I184" s="27"/>
    </row>
    <row r="185" spans="1:9" ht="10.5">
      <c r="A185" s="21">
        <v>49</v>
      </c>
      <c r="B185" s="21" t="s">
        <v>455</v>
      </c>
      <c r="C185" s="27">
        <v>29</v>
      </c>
      <c r="D185" s="21" t="s">
        <v>13</v>
      </c>
      <c r="E185" s="35" t="s">
        <v>715</v>
      </c>
      <c r="F185" s="27"/>
      <c r="G185" s="27"/>
      <c r="H185" s="27">
        <f>(C185*F185)</f>
        <v>0</v>
      </c>
      <c r="I185" s="27">
        <f>(C185*G185)</f>
        <v>0</v>
      </c>
    </row>
    <row r="186" spans="3:9" ht="10.5">
      <c r="C186" s="27"/>
      <c r="F186" s="27"/>
      <c r="G186" s="27"/>
      <c r="H186" s="27"/>
      <c r="I186" s="27"/>
    </row>
    <row r="187" spans="3:9" ht="10.5">
      <c r="C187" s="27"/>
      <c r="E187" s="35" t="s">
        <v>716</v>
      </c>
      <c r="F187" s="27"/>
      <c r="G187" s="27"/>
      <c r="H187" s="27"/>
      <c r="I187" s="27"/>
    </row>
    <row r="188" spans="3:9" ht="10.5">
      <c r="C188" s="27"/>
      <c r="E188" s="35" t="s">
        <v>717</v>
      </c>
      <c r="F188" s="27"/>
      <c r="G188" s="27"/>
      <c r="H188" s="27"/>
      <c r="I188" s="27"/>
    </row>
    <row r="189" spans="3:9" ht="10.5">
      <c r="C189" s="27"/>
      <c r="E189" s="35" t="s">
        <v>718</v>
      </c>
      <c r="F189" s="27"/>
      <c r="G189" s="27"/>
      <c r="H189" s="27"/>
      <c r="I189" s="27"/>
    </row>
    <row r="190" spans="3:9" ht="10.5">
      <c r="C190" s="27"/>
      <c r="E190" s="35" t="s">
        <v>719</v>
      </c>
      <c r="F190" s="27"/>
      <c r="G190" s="27"/>
      <c r="H190" s="27"/>
      <c r="I190" s="27"/>
    </row>
    <row r="191" spans="1:9" ht="10.5">
      <c r="A191" s="21">
        <v>50</v>
      </c>
      <c r="B191" s="21" t="s">
        <v>455</v>
      </c>
      <c r="C191" s="27">
        <v>8</v>
      </c>
      <c r="D191" s="21" t="s">
        <v>13</v>
      </c>
      <c r="E191" s="35" t="s">
        <v>720</v>
      </c>
      <c r="F191" s="27"/>
      <c r="G191" s="27"/>
      <c r="H191" s="27">
        <f>(C191*F191)</f>
        <v>0</v>
      </c>
      <c r="I191" s="27">
        <f>(C191*G191)</f>
        <v>0</v>
      </c>
    </row>
    <row r="192" spans="3:9" ht="10.5">
      <c r="C192" s="27"/>
      <c r="F192" s="27"/>
      <c r="G192" s="27"/>
      <c r="H192" s="27"/>
      <c r="I192" s="27"/>
    </row>
    <row r="193" spans="3:9" ht="10.5">
      <c r="C193" s="27"/>
      <c r="E193" s="35" t="s">
        <v>721</v>
      </c>
      <c r="F193" s="27"/>
      <c r="G193" s="27"/>
      <c r="H193" s="27"/>
      <c r="I193" s="27"/>
    </row>
    <row r="194" spans="3:9" ht="10.5">
      <c r="C194" s="27"/>
      <c r="E194" s="35" t="s">
        <v>722</v>
      </c>
      <c r="F194" s="27"/>
      <c r="G194" s="27"/>
      <c r="H194" s="27"/>
      <c r="I194" s="27"/>
    </row>
    <row r="195" spans="1:9" ht="10.5">
      <c r="A195" s="21">
        <v>51</v>
      </c>
      <c r="B195" s="21" t="s">
        <v>455</v>
      </c>
      <c r="C195" s="27">
        <v>1</v>
      </c>
      <c r="D195" s="21" t="s">
        <v>13</v>
      </c>
      <c r="F195" s="27"/>
      <c r="G195" s="27"/>
      <c r="H195" s="27">
        <f>(C195*F195)</f>
        <v>0</v>
      </c>
      <c r="I195" s="27">
        <f>(C195*G195)</f>
        <v>0</v>
      </c>
    </row>
    <row r="196" spans="3:9" ht="10.5">
      <c r="C196" s="27"/>
      <c r="F196" s="27"/>
      <c r="G196" s="27"/>
      <c r="H196" s="27"/>
      <c r="I196" s="27"/>
    </row>
    <row r="197" spans="3:9" ht="10.5">
      <c r="C197" s="27"/>
      <c r="E197" s="35" t="s">
        <v>723</v>
      </c>
      <c r="F197" s="27"/>
      <c r="G197" s="27"/>
      <c r="H197" s="27"/>
      <c r="I197" s="27"/>
    </row>
    <row r="198" spans="3:9" ht="10.5">
      <c r="C198" s="27"/>
      <c r="E198" s="35" t="s">
        <v>722</v>
      </c>
      <c r="F198" s="27"/>
      <c r="G198" s="27"/>
      <c r="H198" s="27"/>
      <c r="I198" s="27"/>
    </row>
    <row r="199" spans="1:9" ht="10.5">
      <c r="A199" s="21">
        <v>52</v>
      </c>
      <c r="B199" s="21" t="s">
        <v>455</v>
      </c>
      <c r="C199" s="27">
        <v>1</v>
      </c>
      <c r="D199" s="21" t="s">
        <v>13</v>
      </c>
      <c r="F199" s="27"/>
      <c r="G199" s="27"/>
      <c r="H199" s="27">
        <f>(C199*F199)</f>
        <v>0</v>
      </c>
      <c r="I199" s="27">
        <f>(C199*G199)</f>
        <v>0</v>
      </c>
    </row>
    <row r="200" spans="3:9" ht="10.5">
      <c r="C200" s="27"/>
      <c r="F200" s="27"/>
      <c r="G200" s="27"/>
      <c r="H200" s="27"/>
      <c r="I200" s="27"/>
    </row>
    <row r="201" spans="3:9" ht="10.5">
      <c r="C201" s="27"/>
      <c r="E201" s="35" t="s">
        <v>724</v>
      </c>
      <c r="F201" s="27"/>
      <c r="G201" s="27"/>
      <c r="H201" s="27"/>
      <c r="I201" s="27"/>
    </row>
    <row r="202" spans="3:9" ht="10.5">
      <c r="C202" s="27"/>
      <c r="E202" s="35" t="s">
        <v>722</v>
      </c>
      <c r="F202" s="27"/>
      <c r="G202" s="27"/>
      <c r="H202" s="27"/>
      <c r="I202" s="27"/>
    </row>
    <row r="203" spans="1:9" ht="10.5">
      <c r="A203" s="21">
        <v>53</v>
      </c>
      <c r="B203" s="21" t="s">
        <v>455</v>
      </c>
      <c r="C203" s="27">
        <v>1</v>
      </c>
      <c r="D203" s="21" t="s">
        <v>13</v>
      </c>
      <c r="F203" s="27"/>
      <c r="G203" s="27"/>
      <c r="H203" s="27">
        <f>(C203*F203)</f>
        <v>0</v>
      </c>
      <c r="I203" s="27">
        <f>(C203*G203)</f>
        <v>0</v>
      </c>
    </row>
    <row r="204" spans="3:9" ht="10.5">
      <c r="C204" s="27"/>
      <c r="F204" s="27"/>
      <c r="G204" s="27"/>
      <c r="H204" s="27"/>
      <c r="I204" s="27"/>
    </row>
    <row r="205" spans="3:9" ht="10.5">
      <c r="C205" s="27"/>
      <c r="E205" s="35" t="s">
        <v>725</v>
      </c>
      <c r="F205" s="27"/>
      <c r="G205" s="27"/>
      <c r="H205" s="27"/>
      <c r="I205" s="27"/>
    </row>
    <row r="206" spans="3:9" ht="10.5">
      <c r="C206" s="27"/>
      <c r="E206" s="35" t="s">
        <v>726</v>
      </c>
      <c r="F206" s="27"/>
      <c r="G206" s="27"/>
      <c r="H206" s="27"/>
      <c r="I206" s="27"/>
    </row>
    <row r="207" spans="1:9" ht="10.5">
      <c r="A207" s="21">
        <v>54</v>
      </c>
      <c r="B207" s="21" t="s">
        <v>727</v>
      </c>
      <c r="C207" s="27">
        <v>8</v>
      </c>
      <c r="D207" s="21" t="s">
        <v>13</v>
      </c>
      <c r="E207" s="35" t="s">
        <v>728</v>
      </c>
      <c r="F207" s="27"/>
      <c r="G207" s="27"/>
      <c r="H207" s="27">
        <f>(C207*F207)</f>
        <v>0</v>
      </c>
      <c r="I207" s="27">
        <f>(C207*G207)</f>
        <v>0</v>
      </c>
    </row>
    <row r="208" spans="3:9" ht="10.5">
      <c r="C208" s="27"/>
      <c r="F208" s="27"/>
      <c r="G208" s="27"/>
      <c r="H208" s="27"/>
      <c r="I208" s="27"/>
    </row>
    <row r="209" spans="3:9" ht="10.5">
      <c r="C209" s="27"/>
      <c r="E209" s="35" t="s">
        <v>729</v>
      </c>
      <c r="F209" s="27"/>
      <c r="G209" s="27"/>
      <c r="H209" s="27"/>
      <c r="I209" s="27"/>
    </row>
    <row r="210" spans="1:9" ht="10.5">
      <c r="A210" s="21">
        <v>55</v>
      </c>
      <c r="B210" s="21" t="s">
        <v>730</v>
      </c>
      <c r="C210" s="27">
        <v>6</v>
      </c>
      <c r="D210" s="21" t="s">
        <v>13</v>
      </c>
      <c r="E210" s="35" t="s">
        <v>731</v>
      </c>
      <c r="F210" s="27"/>
      <c r="G210" s="27"/>
      <c r="H210" s="27">
        <f>(C210*F210)</f>
        <v>0</v>
      </c>
      <c r="I210" s="27">
        <f>(C210*G210)</f>
        <v>0</v>
      </c>
    </row>
    <row r="211" spans="3:9" ht="10.5">
      <c r="C211" s="27"/>
      <c r="F211" s="27"/>
      <c r="G211" s="27"/>
      <c r="H211" s="27"/>
      <c r="I211" s="27"/>
    </row>
    <row r="212" spans="3:9" ht="10.5">
      <c r="C212" s="27"/>
      <c r="E212" s="35" t="s">
        <v>732</v>
      </c>
      <c r="F212" s="27"/>
      <c r="G212" s="27"/>
      <c r="H212" s="27"/>
      <c r="I212" s="27"/>
    </row>
    <row r="213" spans="1:9" ht="10.5">
      <c r="A213" s="21">
        <v>56</v>
      </c>
      <c r="B213" s="21" t="s">
        <v>733</v>
      </c>
      <c r="C213" s="27">
        <v>173</v>
      </c>
      <c r="D213" s="21" t="s">
        <v>13</v>
      </c>
      <c r="E213" s="35" t="s">
        <v>734</v>
      </c>
      <c r="F213" s="27"/>
      <c r="G213" s="27"/>
      <c r="H213" s="27">
        <f>(C213*F213)</f>
        <v>0</v>
      </c>
      <c r="I213" s="27">
        <f>(C213*G213)</f>
        <v>0</v>
      </c>
    </row>
    <row r="214" spans="3:9" ht="10.5">
      <c r="C214" s="27"/>
      <c r="F214" s="27"/>
      <c r="G214" s="27"/>
      <c r="H214" s="27"/>
      <c r="I214" s="27"/>
    </row>
    <row r="215" spans="3:9" ht="10.5">
      <c r="C215" s="27"/>
      <c r="E215" s="35" t="s">
        <v>735</v>
      </c>
      <c r="F215" s="27"/>
      <c r="G215" s="27"/>
      <c r="H215" s="27"/>
      <c r="I215" s="27"/>
    </row>
    <row r="216" spans="1:9" ht="10.5">
      <c r="A216" s="21">
        <v>57</v>
      </c>
      <c r="B216" s="21" t="s">
        <v>455</v>
      </c>
      <c r="C216" s="27">
        <v>1</v>
      </c>
      <c r="D216" s="21" t="s">
        <v>523</v>
      </c>
      <c r="F216" s="27"/>
      <c r="G216" s="27"/>
      <c r="H216" s="27">
        <f>(C216*F216)</f>
        <v>0</v>
      </c>
      <c r="I216" s="27">
        <f>(C216*G216)</f>
        <v>0</v>
      </c>
    </row>
    <row r="217" spans="3:9" ht="10.5">
      <c r="C217" s="27"/>
      <c r="F217" s="27"/>
      <c r="G217" s="27"/>
      <c r="H217" s="27"/>
      <c r="I217" s="27"/>
    </row>
    <row r="218" spans="3:9" ht="10.5">
      <c r="C218" s="27"/>
      <c r="F218" s="27"/>
      <c r="G218" s="27"/>
      <c r="H218" s="27"/>
      <c r="I218" s="27"/>
    </row>
    <row r="219" spans="3:9" ht="10.5">
      <c r="C219" s="27"/>
      <c r="F219" s="27"/>
      <c r="G219" s="27"/>
      <c r="H219" s="27">
        <f>SUM(H2:H218)</f>
        <v>0</v>
      </c>
      <c r="I219" s="27">
        <f>SUM(I2:I218)</f>
        <v>0</v>
      </c>
    </row>
    <row r="220" ht="10.5">
      <c r="C220" s="27"/>
    </row>
    <row r="221" ht="10.5">
      <c r="C221" s="27"/>
    </row>
  </sheetData>
  <sheetProtection/>
  <printOptions gridLines="1" horizontalCentered="1"/>
  <pageMargins left="0.35433070866141736" right="0.35433070866141736" top="0.7874015748031497" bottom="0.5905511811023623" header="0.5118110236220472" footer="0.5118110236220472"/>
  <pageSetup horizontalDpi="600" verticalDpi="600" orientation="portrait" paperSize="9" r:id="rId1"/>
  <headerFooter alignWithMargins="0">
    <oddHeader>&amp;L&amp;F&amp;C&amp;P&amp;R&amp;A</oddHeader>
  </headerFooter>
</worksheet>
</file>

<file path=xl/worksheets/sheet3.xml><?xml version="1.0" encoding="utf-8"?>
<worksheet xmlns="http://schemas.openxmlformats.org/spreadsheetml/2006/main" xmlns:r="http://schemas.openxmlformats.org/officeDocument/2006/relationships">
  <dimension ref="A1:C25"/>
  <sheetViews>
    <sheetView tabSelected="1" zoomScalePageLayoutView="0" workbookViewId="0" topLeftCell="C1">
      <selection activeCell="C24" sqref="A24:IV24"/>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20</v>
      </c>
      <c r="B2" s="11">
        <f>'Felvonulási létesítmények'!H6</f>
        <v>0</v>
      </c>
      <c r="C2" s="11">
        <f>'Felvonulási létesítmények'!I6</f>
        <v>0</v>
      </c>
    </row>
    <row r="3" spans="1:3" ht="15.75">
      <c r="A3" s="11" t="s">
        <v>35</v>
      </c>
      <c r="B3" s="11">
        <f>'Zsaluzás és állványozás'!H10</f>
        <v>0</v>
      </c>
      <c r="C3" s="11">
        <f>'Zsaluzás és állványozás'!I10</f>
        <v>0</v>
      </c>
    </row>
    <row r="4" spans="1:3" ht="15.75">
      <c r="A4" s="11" t="s">
        <v>45</v>
      </c>
      <c r="B4" s="11">
        <f>Költségtérítések!H7</f>
        <v>0</v>
      </c>
      <c r="C4" s="11">
        <f>Költségtérítések!I7</f>
        <v>0</v>
      </c>
    </row>
    <row r="5" spans="1:3" ht="15.75" hidden="1">
      <c r="A5" s="11" t="s">
        <v>74</v>
      </c>
      <c r="B5" s="11">
        <f>'Irtás, föld- és sziklamunka'!H16</f>
        <v>0</v>
      </c>
      <c r="C5" s="11">
        <f>'Irtás, föld- és sziklamunka'!I16</f>
        <v>0</v>
      </c>
    </row>
    <row r="6" spans="1:3" ht="15.75">
      <c r="A6" s="11" t="s">
        <v>83</v>
      </c>
      <c r="B6" s="11">
        <f>Síkalapozás!H7</f>
        <v>0</v>
      </c>
      <c r="C6" s="11">
        <f>Síkalapozás!I7</f>
        <v>0</v>
      </c>
    </row>
    <row r="7" spans="1:3" ht="15.75">
      <c r="A7" s="11" t="s">
        <v>131</v>
      </c>
      <c r="B7" s="11">
        <f>'Helyszíni beton és vasbeton mun'!H29</f>
        <v>0</v>
      </c>
      <c r="C7" s="11">
        <f>'Helyszíni beton és vasbeton mun'!I29</f>
        <v>0</v>
      </c>
    </row>
    <row r="8" spans="1:3" ht="31.5">
      <c r="A8" s="11" t="s">
        <v>144</v>
      </c>
      <c r="B8" s="11">
        <f>'Előregyártott épületszerkezeti '!H13</f>
        <v>0</v>
      </c>
      <c r="C8" s="11">
        <f>'Előregyártott épületszerkezeti '!I13</f>
        <v>0</v>
      </c>
    </row>
    <row r="9" spans="1:3" ht="15.75">
      <c r="A9" s="11" t="s">
        <v>166</v>
      </c>
      <c r="B9" s="11">
        <f>'Falazás és egyéb kőművesmunka'!H16</f>
        <v>0</v>
      </c>
      <c r="C9" s="11">
        <f>'Falazás és egyéb kőművesmunka'!I16</f>
        <v>0</v>
      </c>
    </row>
    <row r="10" spans="1:3" ht="31.5">
      <c r="A10" s="11" t="s">
        <v>169</v>
      </c>
      <c r="B10" s="11">
        <f>'Fém- és könnyű épületszerkezet '!H4</f>
        <v>0</v>
      </c>
      <c r="C10" s="11">
        <f>'Fém- és könnyű épületszerkezet '!I4</f>
        <v>0</v>
      </c>
    </row>
    <row r="11" spans="1:3" ht="15.75">
      <c r="A11" s="11" t="s">
        <v>202</v>
      </c>
      <c r="B11" s="11">
        <f>Ácsmunka!H19</f>
        <v>0</v>
      </c>
      <c r="C11" s="11">
        <f>Ácsmunka!I19</f>
        <v>0</v>
      </c>
    </row>
    <row r="12" spans="1:3" ht="15.75">
      <c r="A12" s="11" t="s">
        <v>229</v>
      </c>
      <c r="B12" s="11">
        <f>'Vakolás és rabicolás'!H18</f>
        <v>0</v>
      </c>
      <c r="C12" s="11">
        <f>'Vakolás és rabicolás'!I18</f>
        <v>0</v>
      </c>
    </row>
    <row r="13" spans="1:3" ht="15.75">
      <c r="A13" s="11" t="s">
        <v>249</v>
      </c>
      <c r="B13" s="11">
        <f>Szárazépítés!H15</f>
        <v>0</v>
      </c>
      <c r="C13" s="11">
        <f>Szárazépítés!I15</f>
        <v>0</v>
      </c>
    </row>
    <row r="14" spans="1:3" ht="15.75">
      <c r="A14" s="11" t="s">
        <v>262</v>
      </c>
      <c r="B14" s="11">
        <f>Tetőfedés!H9</f>
        <v>0</v>
      </c>
      <c r="C14" s="11">
        <f>Tetőfedés!I9</f>
        <v>0</v>
      </c>
    </row>
    <row r="15" spans="1:3" ht="31.5">
      <c r="A15" s="11" t="s">
        <v>317</v>
      </c>
      <c r="B15" s="11">
        <f>'Hideg- és melegburkolatok készí'!H35</f>
        <v>0</v>
      </c>
      <c r="C15" s="11">
        <f>'Hideg- és melegburkolatok készí'!I35</f>
        <v>0</v>
      </c>
    </row>
    <row r="16" spans="1:3" ht="15.75">
      <c r="A16" s="11" t="s">
        <v>346</v>
      </c>
      <c r="B16" s="11">
        <f>Bádogozás!H19</f>
        <v>0</v>
      </c>
      <c r="C16" s="11">
        <f>Bádogozás!I19</f>
        <v>0</v>
      </c>
    </row>
    <row r="17" spans="1:3" ht="15.75">
      <c r="A17" s="11" t="s">
        <v>350</v>
      </c>
      <c r="B17" s="11">
        <f>'Fa- és műanyag szerkezet elhely'!H32</f>
        <v>0</v>
      </c>
      <c r="C17" s="11">
        <f>'Fa- és műanyag szerkezet elhely'!I32</f>
        <v>0</v>
      </c>
    </row>
    <row r="18" spans="1:3" ht="31.5">
      <c r="A18" s="11" t="s">
        <v>359</v>
      </c>
      <c r="B18" s="11">
        <f>'Fém nyílászáró és épületlakatos'!H7</f>
        <v>0</v>
      </c>
      <c r="C18" s="11">
        <f>'Fém nyílászáró és épületlakatos'!I7</f>
        <v>0</v>
      </c>
    </row>
    <row r="19" spans="1:3" ht="15.75">
      <c r="A19" s="11" t="s">
        <v>371</v>
      </c>
      <c r="B19" s="11">
        <f>Felületképzés!H9</f>
        <v>0</v>
      </c>
      <c r="C19" s="11">
        <f>Felületképzés!I9</f>
        <v>0</v>
      </c>
    </row>
    <row r="20" spans="1:3" ht="15.75">
      <c r="A20" s="11" t="s">
        <v>424</v>
      </c>
      <c r="B20" s="11">
        <f>Szigetelés!H36</f>
        <v>0</v>
      </c>
      <c r="C20" s="11">
        <f>Szigetelés!I36</f>
        <v>0</v>
      </c>
    </row>
    <row r="21" spans="1:3" ht="15.75">
      <c r="A21" s="11" t="s">
        <v>427</v>
      </c>
      <c r="B21" s="11">
        <f>'Árnyékolók beépítése'!H4</f>
        <v>0</v>
      </c>
      <c r="C21" s="11">
        <f>'Árnyékolók beépítése'!I4</f>
        <v>0</v>
      </c>
    </row>
    <row r="22" spans="1:3" ht="31.5">
      <c r="A22" s="11" t="s">
        <v>430</v>
      </c>
      <c r="B22" s="11">
        <f>'Útburkolatalap és makadámburkol'!H4</f>
        <v>0</v>
      </c>
      <c r="C22" s="11">
        <f>'Útburkolatalap és makadámburkol'!I4</f>
        <v>0</v>
      </c>
    </row>
    <row r="23" spans="1:3" ht="15.75" hidden="1">
      <c r="A23" s="11" t="s">
        <v>437</v>
      </c>
      <c r="B23" s="11">
        <f>'Kőburkolat készítése'!H6</f>
        <v>0</v>
      </c>
      <c r="C23" s="11">
        <f>'Kőburkolat készítése'!I6</f>
        <v>0</v>
      </c>
    </row>
    <row r="24" spans="1:3" ht="15.75" hidden="1">
      <c r="A24" s="11" t="s">
        <v>440</v>
      </c>
      <c r="B24" s="11">
        <f>'Takarítási munka'!H4</f>
        <v>0</v>
      </c>
      <c r="C24" s="11">
        <f>'Takarítási munka'!I4</f>
        <v>0</v>
      </c>
    </row>
    <row r="25" spans="1:3" s="12" customFormat="1" ht="15.75">
      <c r="A25" s="12" t="s">
        <v>441</v>
      </c>
      <c r="B25" s="12">
        <f>ROUND(SUM(B2:B24),0)</f>
        <v>0</v>
      </c>
      <c r="C25" s="12">
        <f>ROUND(SUM(C2:C24),0)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0.xml><?xml version="1.0" encoding="utf-8"?>
<worksheet xmlns="http://schemas.openxmlformats.org/spreadsheetml/2006/main" xmlns:r="http://schemas.openxmlformats.org/officeDocument/2006/relationships">
  <dimension ref="A1:I27"/>
  <sheetViews>
    <sheetView zoomScalePageLayoutView="0" workbookViewId="0" topLeftCell="A1">
      <selection activeCell="F25" sqref="F4:G25"/>
    </sheetView>
  </sheetViews>
  <sheetFormatPr defaultColWidth="9.140625" defaultRowHeight="15"/>
  <cols>
    <col min="1" max="1" width="1.8515625" style="21" bestFit="1" customWidth="1"/>
    <col min="2" max="2" width="19.00390625" style="21" bestFit="1" customWidth="1"/>
    <col min="3" max="3" width="2.7109375" style="21" bestFit="1" customWidth="1"/>
    <col min="4" max="4" width="4.421875" style="21" customWidth="1"/>
    <col min="5" max="5" width="46.7109375" style="35" customWidth="1"/>
    <col min="6" max="6" width="5.7109375" style="21" bestFit="1" customWidth="1"/>
    <col min="7" max="7" width="5.421875" style="21" bestFit="1" customWidth="1"/>
    <col min="8" max="9" width="6.57421875" style="21" bestFit="1" customWidth="1"/>
    <col min="10" max="16384" width="9.140625" style="21" customWidth="1"/>
  </cols>
  <sheetData>
    <row r="1" spans="1:9" ht="43.5" customHeight="1">
      <c r="A1" s="31" t="s">
        <v>511</v>
      </c>
      <c r="B1" s="32" t="s">
        <v>512</v>
      </c>
      <c r="C1" s="31" t="s">
        <v>513</v>
      </c>
      <c r="D1" s="33" t="s">
        <v>514</v>
      </c>
      <c r="E1" s="34" t="s">
        <v>515</v>
      </c>
      <c r="F1" s="33" t="s">
        <v>516</v>
      </c>
      <c r="G1" s="33" t="s">
        <v>517</v>
      </c>
      <c r="H1" s="33" t="s">
        <v>518</v>
      </c>
      <c r="I1" s="33" t="s">
        <v>519</v>
      </c>
    </row>
    <row r="2" spans="3:9" ht="10.5">
      <c r="C2" s="27"/>
      <c r="E2" s="35" t="s">
        <v>586</v>
      </c>
      <c r="F2" s="27"/>
      <c r="G2" s="27"/>
      <c r="H2" s="27"/>
      <c r="I2" s="27"/>
    </row>
    <row r="3" spans="3:9" ht="10.5">
      <c r="C3" s="27"/>
      <c r="E3" s="35" t="s">
        <v>582</v>
      </c>
      <c r="F3" s="27"/>
      <c r="G3" s="27"/>
      <c r="H3" s="27"/>
      <c r="I3" s="27"/>
    </row>
    <row r="4" spans="3:9" ht="10.5">
      <c r="C4" s="27"/>
      <c r="E4" s="35" t="s">
        <v>587</v>
      </c>
      <c r="F4" s="27"/>
      <c r="G4" s="27"/>
      <c r="H4" s="27"/>
      <c r="I4" s="27"/>
    </row>
    <row r="5" spans="1:9" ht="10.5">
      <c r="A5" s="21">
        <v>1</v>
      </c>
      <c r="B5" s="21" t="s">
        <v>590</v>
      </c>
      <c r="C5" s="27">
        <v>60</v>
      </c>
      <c r="D5" s="21" t="s">
        <v>192</v>
      </c>
      <c r="E5" s="35" t="s">
        <v>591</v>
      </c>
      <c r="F5" s="27"/>
      <c r="G5" s="27"/>
      <c r="H5" s="27">
        <f>(C5*F5)</f>
        <v>0</v>
      </c>
      <c r="I5" s="27">
        <f>(C5*G5)</f>
        <v>0</v>
      </c>
    </row>
    <row r="6" spans="3:9" ht="10.5">
      <c r="C6" s="27"/>
      <c r="F6" s="27"/>
      <c r="G6" s="27"/>
      <c r="H6" s="27"/>
      <c r="I6" s="27"/>
    </row>
    <row r="7" spans="3:9" ht="21">
      <c r="C7" s="27"/>
      <c r="E7" s="35" t="s">
        <v>736</v>
      </c>
      <c r="F7" s="27"/>
      <c r="G7" s="27"/>
      <c r="H7" s="27"/>
      <c r="I7" s="27"/>
    </row>
    <row r="8" spans="3:9" ht="10.5">
      <c r="C8" s="27"/>
      <c r="E8" s="35" t="s">
        <v>737</v>
      </c>
      <c r="F8" s="27"/>
      <c r="G8" s="27"/>
      <c r="H8" s="27"/>
      <c r="I8" s="27"/>
    </row>
    <row r="9" spans="3:9" ht="10.5">
      <c r="C9" s="27"/>
      <c r="E9" s="35" t="s">
        <v>738</v>
      </c>
      <c r="F9" s="27"/>
      <c r="G9" s="27"/>
      <c r="H9" s="27"/>
      <c r="I9" s="27"/>
    </row>
    <row r="10" spans="3:9" ht="10.5">
      <c r="C10" s="27"/>
      <c r="E10" s="35" t="s">
        <v>546</v>
      </c>
      <c r="F10" s="27"/>
      <c r="G10" s="27"/>
      <c r="H10" s="27"/>
      <c r="I10" s="27"/>
    </row>
    <row r="11" spans="3:9" ht="10.5">
      <c r="C11" s="27"/>
      <c r="E11" s="35" t="s">
        <v>739</v>
      </c>
      <c r="F11" s="27"/>
      <c r="G11" s="27"/>
      <c r="H11" s="27"/>
      <c r="I11" s="27"/>
    </row>
    <row r="12" spans="3:9" ht="10.5">
      <c r="C12" s="27"/>
      <c r="E12" s="35" t="s">
        <v>740</v>
      </c>
      <c r="F12" s="27"/>
      <c r="G12" s="27"/>
      <c r="H12" s="27"/>
      <c r="I12" s="27"/>
    </row>
    <row r="13" spans="3:9" ht="10.5">
      <c r="C13" s="27"/>
      <c r="E13" s="35" t="s">
        <v>741</v>
      </c>
      <c r="F13" s="27"/>
      <c r="G13" s="27"/>
      <c r="H13" s="27"/>
      <c r="I13" s="27"/>
    </row>
    <row r="14" spans="1:9" ht="10.5">
      <c r="A14" s="21">
        <v>2</v>
      </c>
      <c r="B14" s="21" t="s">
        <v>742</v>
      </c>
      <c r="C14" s="27">
        <v>50</v>
      </c>
      <c r="D14" s="21" t="s">
        <v>192</v>
      </c>
      <c r="E14" s="35" t="s">
        <v>743</v>
      </c>
      <c r="F14" s="27"/>
      <c r="G14" s="27"/>
      <c r="H14" s="27">
        <f>(C14*F14)</f>
        <v>0</v>
      </c>
      <c r="I14" s="27">
        <f>(C14*G14)</f>
        <v>0</v>
      </c>
    </row>
    <row r="15" spans="3:9" ht="10.5">
      <c r="C15" s="27"/>
      <c r="F15" s="27"/>
      <c r="G15" s="27"/>
      <c r="H15" s="27"/>
      <c r="I15" s="27"/>
    </row>
    <row r="16" spans="3:9" ht="10.5">
      <c r="C16" s="27"/>
      <c r="E16" s="35" t="s">
        <v>744</v>
      </c>
      <c r="F16" s="27"/>
      <c r="G16" s="27"/>
      <c r="H16" s="27"/>
      <c r="I16" s="27"/>
    </row>
    <row r="17" spans="3:9" ht="10.5">
      <c r="C17" s="27"/>
      <c r="E17" s="35" t="s">
        <v>745</v>
      </c>
      <c r="F17" s="27"/>
      <c r="G17" s="27"/>
      <c r="H17" s="27"/>
      <c r="I17" s="27"/>
    </row>
    <row r="18" spans="1:9" ht="10.5">
      <c r="A18" s="21">
        <v>3</v>
      </c>
      <c r="B18" s="21" t="s">
        <v>455</v>
      </c>
      <c r="C18" s="27">
        <v>1</v>
      </c>
      <c r="D18" s="21" t="s">
        <v>523</v>
      </c>
      <c r="E18" s="35" t="s">
        <v>746</v>
      </c>
      <c r="F18" s="27"/>
      <c r="G18" s="27"/>
      <c r="H18" s="27">
        <f>(C18*F18)</f>
        <v>0</v>
      </c>
      <c r="I18" s="27">
        <f>(C18*G18)</f>
        <v>0</v>
      </c>
    </row>
    <row r="19" spans="3:9" ht="10.5">
      <c r="C19" s="27"/>
      <c r="F19" s="27"/>
      <c r="G19" s="27"/>
      <c r="H19" s="27"/>
      <c r="I19" s="27"/>
    </row>
    <row r="20" spans="3:9" ht="10.5">
      <c r="C20" s="27"/>
      <c r="E20" s="35" t="s">
        <v>747</v>
      </c>
      <c r="F20" s="27"/>
      <c r="G20" s="27"/>
      <c r="H20" s="27"/>
      <c r="I20" s="27"/>
    </row>
    <row r="21" spans="3:9" ht="10.5">
      <c r="C21" s="27"/>
      <c r="E21" s="35" t="s">
        <v>748</v>
      </c>
      <c r="F21" s="27"/>
      <c r="G21" s="27"/>
      <c r="H21" s="27"/>
      <c r="I21" s="27"/>
    </row>
    <row r="22" spans="1:9" ht="10.5">
      <c r="A22" s="21">
        <v>4</v>
      </c>
      <c r="B22" s="21" t="s">
        <v>455</v>
      </c>
      <c r="C22" s="27">
        <v>1</v>
      </c>
      <c r="D22" s="21" t="s">
        <v>13</v>
      </c>
      <c r="E22" s="35" t="s">
        <v>749</v>
      </c>
      <c r="F22" s="27"/>
      <c r="G22" s="27"/>
      <c r="H22" s="27">
        <f>(C22*F22)</f>
        <v>0</v>
      </c>
      <c r="I22" s="27">
        <f>(C22*G22)</f>
        <v>0</v>
      </c>
    </row>
    <row r="23" spans="3:9" ht="10.5">
      <c r="C23" s="27"/>
      <c r="F23" s="27"/>
      <c r="G23" s="27"/>
      <c r="H23" s="27"/>
      <c r="I23" s="27"/>
    </row>
    <row r="24" spans="3:9" ht="10.5">
      <c r="C24" s="27"/>
      <c r="F24" s="27"/>
      <c r="G24" s="27"/>
      <c r="H24" s="27"/>
      <c r="I24" s="27"/>
    </row>
    <row r="25" spans="3:9" ht="10.5">
      <c r="C25" s="27"/>
      <c r="F25" s="27"/>
      <c r="G25" s="27"/>
      <c r="H25" s="27">
        <f>SUM(H2:H24)</f>
        <v>0</v>
      </c>
      <c r="I25" s="27">
        <f>SUM(I2:I24)</f>
        <v>0</v>
      </c>
    </row>
    <row r="26" spans="3:9" ht="10.5">
      <c r="C26" s="27"/>
      <c r="F26" s="27"/>
      <c r="G26" s="27"/>
      <c r="H26" s="27"/>
      <c r="I26" s="27"/>
    </row>
    <row r="27" spans="6:9" ht="10.5">
      <c r="F27" s="27"/>
      <c r="G27" s="27"/>
      <c r="H27" s="27"/>
      <c r="I27"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1.xml><?xml version="1.0" encoding="utf-8"?>
<worksheet xmlns="http://schemas.openxmlformats.org/spreadsheetml/2006/main" xmlns:r="http://schemas.openxmlformats.org/officeDocument/2006/relationships">
  <dimension ref="A1:I35"/>
  <sheetViews>
    <sheetView zoomScalePageLayoutView="0" workbookViewId="0" topLeftCell="A1">
      <selection activeCell="F33" sqref="F3:G33"/>
    </sheetView>
  </sheetViews>
  <sheetFormatPr defaultColWidth="9.140625" defaultRowHeight="15"/>
  <cols>
    <col min="1" max="1" width="1.8515625" style="21" bestFit="1" customWidth="1"/>
    <col min="2" max="2" width="19.00390625" style="21" bestFit="1" customWidth="1"/>
    <col min="3" max="3" width="3.57421875" style="21" bestFit="1" customWidth="1"/>
    <col min="4" max="4" width="4.421875" style="21" customWidth="1"/>
    <col min="5" max="5" width="49.140625" style="21" bestFit="1" customWidth="1"/>
    <col min="6" max="7" width="5.7109375" style="21" bestFit="1" customWidth="1"/>
    <col min="8" max="9" width="6.57421875" style="21" bestFit="1" customWidth="1"/>
    <col min="10" max="16384" width="9.140625" style="21" customWidth="1"/>
  </cols>
  <sheetData>
    <row r="1" spans="1:9" ht="44.25" customHeight="1">
      <c r="A1" s="31" t="s">
        <v>511</v>
      </c>
      <c r="B1" s="32" t="s">
        <v>512</v>
      </c>
      <c r="C1" s="31" t="s">
        <v>513</v>
      </c>
      <c r="D1" s="33" t="s">
        <v>514</v>
      </c>
      <c r="E1" s="34" t="s">
        <v>515</v>
      </c>
      <c r="F1" s="33" t="s">
        <v>516</v>
      </c>
      <c r="G1" s="33" t="s">
        <v>517</v>
      </c>
      <c r="H1" s="33" t="s">
        <v>518</v>
      </c>
      <c r="I1" s="33" t="s">
        <v>519</v>
      </c>
    </row>
    <row r="2" spans="3:9" ht="10.5">
      <c r="C2" s="27"/>
      <c r="E2" s="21" t="s">
        <v>750</v>
      </c>
      <c r="F2" s="27"/>
      <c r="G2" s="27"/>
      <c r="H2" s="27"/>
      <c r="I2" s="27"/>
    </row>
    <row r="3" spans="3:9" ht="10.5">
      <c r="C3" s="27"/>
      <c r="E3" s="21" t="s">
        <v>751</v>
      </c>
      <c r="F3" s="27"/>
      <c r="G3" s="27"/>
      <c r="H3" s="27"/>
      <c r="I3" s="27"/>
    </row>
    <row r="4" spans="3:9" ht="10.5">
      <c r="C4" s="27"/>
      <c r="E4" s="21" t="s">
        <v>752</v>
      </c>
      <c r="F4" s="27"/>
      <c r="G4" s="27"/>
      <c r="H4" s="27"/>
      <c r="I4" s="27"/>
    </row>
    <row r="5" spans="3:9" ht="10.5">
      <c r="C5" s="27"/>
      <c r="E5" s="21" t="s">
        <v>753</v>
      </c>
      <c r="F5" s="27"/>
      <c r="G5" s="27"/>
      <c r="H5" s="27"/>
      <c r="I5" s="27"/>
    </row>
    <row r="6" spans="1:9" ht="10.5">
      <c r="A6" s="21">
        <v>1</v>
      </c>
      <c r="B6" s="21" t="s">
        <v>754</v>
      </c>
      <c r="C6" s="27">
        <v>250</v>
      </c>
      <c r="D6" s="21" t="s">
        <v>192</v>
      </c>
      <c r="E6" s="21" t="s">
        <v>755</v>
      </c>
      <c r="F6" s="27"/>
      <c r="G6" s="27"/>
      <c r="H6" s="27">
        <f>(C6*F6)</f>
        <v>0</v>
      </c>
      <c r="I6" s="27">
        <f>(C6*G6)</f>
        <v>0</v>
      </c>
    </row>
    <row r="7" spans="3:9" ht="10.5">
      <c r="C7" s="27"/>
      <c r="F7" s="27"/>
      <c r="G7" s="27"/>
      <c r="H7" s="27"/>
      <c r="I7" s="27"/>
    </row>
    <row r="8" spans="1:9" ht="10.5">
      <c r="A8" s="21">
        <v>2</v>
      </c>
      <c r="B8" s="21" t="s">
        <v>756</v>
      </c>
      <c r="C8" s="27">
        <v>300</v>
      </c>
      <c r="D8" s="21" t="s">
        <v>192</v>
      </c>
      <c r="E8" s="21" t="s">
        <v>757</v>
      </c>
      <c r="F8" s="27"/>
      <c r="G8" s="27"/>
      <c r="H8" s="27">
        <f>(C8*F8)</f>
        <v>0</v>
      </c>
      <c r="I8" s="27">
        <f>(C8*G8)</f>
        <v>0</v>
      </c>
    </row>
    <row r="9" spans="3:9" ht="10.5">
      <c r="C9" s="27"/>
      <c r="F9" s="27"/>
      <c r="G9" s="27"/>
      <c r="H9" s="27"/>
      <c r="I9" s="27"/>
    </row>
    <row r="10" spans="3:9" ht="10.5">
      <c r="C10" s="27"/>
      <c r="E10" s="21" t="s">
        <v>758</v>
      </c>
      <c r="F10" s="27"/>
      <c r="G10" s="27"/>
      <c r="H10" s="27"/>
      <c r="I10" s="27"/>
    </row>
    <row r="11" spans="3:9" ht="10.5">
      <c r="C11" s="27"/>
      <c r="E11" s="21" t="s">
        <v>759</v>
      </c>
      <c r="F11" s="27"/>
      <c r="G11" s="27"/>
      <c r="H11" s="27"/>
      <c r="I11" s="27"/>
    </row>
    <row r="12" spans="3:9" ht="10.5">
      <c r="C12" s="27"/>
      <c r="E12" s="21" t="s">
        <v>598</v>
      </c>
      <c r="F12" s="27"/>
      <c r="G12" s="27"/>
      <c r="H12" s="27"/>
      <c r="I12" s="27"/>
    </row>
    <row r="13" spans="3:9" ht="10.5">
      <c r="C13" s="27"/>
      <c r="E13" s="21" t="s">
        <v>760</v>
      </c>
      <c r="F13" s="27"/>
      <c r="G13" s="27"/>
      <c r="H13" s="27"/>
      <c r="I13" s="27"/>
    </row>
    <row r="14" spans="3:9" ht="10.5">
      <c r="C14" s="27"/>
      <c r="E14" s="21" t="s">
        <v>761</v>
      </c>
      <c r="F14" s="27"/>
      <c r="G14" s="27"/>
      <c r="H14" s="27"/>
      <c r="I14" s="27"/>
    </row>
    <row r="15" spans="1:9" ht="10.5">
      <c r="A15" s="21">
        <v>3</v>
      </c>
      <c r="B15" s="21" t="s">
        <v>762</v>
      </c>
      <c r="C15" s="27">
        <v>100</v>
      </c>
      <c r="D15" s="21" t="s">
        <v>192</v>
      </c>
      <c r="E15" s="21" t="s">
        <v>763</v>
      </c>
      <c r="F15" s="27"/>
      <c r="G15" s="27"/>
      <c r="H15" s="27">
        <f>(C15*F15)</f>
        <v>0</v>
      </c>
      <c r="I15" s="27">
        <f>(C15*G15)</f>
        <v>0</v>
      </c>
    </row>
    <row r="16" spans="3:9" ht="10.5">
      <c r="C16" s="27"/>
      <c r="F16" s="27"/>
      <c r="G16" s="27"/>
      <c r="H16" s="27"/>
      <c r="I16" s="27"/>
    </row>
    <row r="17" spans="3:9" ht="10.5">
      <c r="C17" s="27"/>
      <c r="E17" s="21" t="s">
        <v>764</v>
      </c>
      <c r="F17" s="27"/>
      <c r="G17" s="27"/>
      <c r="H17" s="27"/>
      <c r="I17" s="27"/>
    </row>
    <row r="18" spans="3:9" ht="10.5">
      <c r="C18" s="27"/>
      <c r="E18" s="21" t="s">
        <v>765</v>
      </c>
      <c r="F18" s="27"/>
      <c r="G18" s="27"/>
      <c r="H18" s="27"/>
      <c r="I18" s="27"/>
    </row>
    <row r="19" spans="3:9" ht="10.5">
      <c r="C19" s="27"/>
      <c r="E19" s="21" t="s">
        <v>634</v>
      </c>
      <c r="F19" s="27"/>
      <c r="G19" s="27"/>
      <c r="H19" s="27"/>
      <c r="I19" s="27"/>
    </row>
    <row r="20" spans="3:9" ht="10.5">
      <c r="C20" s="27"/>
      <c r="E20" s="21" t="s">
        <v>635</v>
      </c>
      <c r="F20" s="27"/>
      <c r="G20" s="27"/>
      <c r="H20" s="27"/>
      <c r="I20" s="27"/>
    </row>
    <row r="21" spans="1:9" ht="10.5">
      <c r="A21" s="21">
        <v>4</v>
      </c>
      <c r="B21" s="21" t="s">
        <v>766</v>
      </c>
      <c r="C21" s="27">
        <v>9</v>
      </c>
      <c r="D21" s="21" t="s">
        <v>13</v>
      </c>
      <c r="E21" s="21" t="s">
        <v>767</v>
      </c>
      <c r="F21" s="27"/>
      <c r="G21" s="27"/>
      <c r="H21" s="27">
        <f>(C21*F21)</f>
        <v>0</v>
      </c>
      <c r="I21" s="27">
        <f>(C21*G21)</f>
        <v>0</v>
      </c>
    </row>
    <row r="22" spans="3:9" ht="10.5">
      <c r="C22" s="27"/>
      <c r="F22" s="27"/>
      <c r="G22" s="27"/>
      <c r="H22" s="27"/>
      <c r="I22" s="27"/>
    </row>
    <row r="23" spans="3:9" ht="10.5">
      <c r="C23" s="27"/>
      <c r="E23" s="21" t="s">
        <v>768</v>
      </c>
      <c r="F23" s="27"/>
      <c r="G23" s="27"/>
      <c r="H23" s="27"/>
      <c r="I23" s="27"/>
    </row>
    <row r="24" spans="3:9" ht="10.5">
      <c r="C24" s="27"/>
      <c r="E24" s="21" t="s">
        <v>645</v>
      </c>
      <c r="F24" s="27"/>
      <c r="G24" s="27"/>
      <c r="H24" s="27"/>
      <c r="I24" s="27"/>
    </row>
    <row r="25" spans="3:9" ht="10.5">
      <c r="C25" s="27"/>
      <c r="E25" s="21" t="s">
        <v>769</v>
      </c>
      <c r="F25" s="27"/>
      <c r="G25" s="27"/>
      <c r="H25" s="27"/>
      <c r="I25" s="27"/>
    </row>
    <row r="26" spans="3:9" ht="10.5">
      <c r="C26" s="27"/>
      <c r="E26" s="21" t="s">
        <v>634</v>
      </c>
      <c r="F26" s="27"/>
      <c r="G26" s="27"/>
      <c r="H26" s="27"/>
      <c r="I26" s="27"/>
    </row>
    <row r="27" spans="3:9" ht="10.5">
      <c r="C27" s="27"/>
      <c r="E27" s="21" t="s">
        <v>635</v>
      </c>
      <c r="F27" s="27"/>
      <c r="G27" s="27"/>
      <c r="H27" s="27"/>
      <c r="I27" s="27"/>
    </row>
    <row r="28" spans="1:9" ht="10.5">
      <c r="A28" s="21">
        <v>5</v>
      </c>
      <c r="B28" s="21" t="s">
        <v>770</v>
      </c>
      <c r="C28" s="27">
        <v>4</v>
      </c>
      <c r="D28" s="21" t="s">
        <v>13</v>
      </c>
      <c r="E28" s="21" t="s">
        <v>771</v>
      </c>
      <c r="F28" s="27"/>
      <c r="G28" s="27"/>
      <c r="H28" s="27">
        <f>(C28*F28)</f>
        <v>0</v>
      </c>
      <c r="I28" s="27">
        <f>(C28*G28)</f>
        <v>0</v>
      </c>
    </row>
    <row r="29" spans="3:9" ht="10.5">
      <c r="C29" s="27"/>
      <c r="F29" s="27"/>
      <c r="G29" s="27"/>
      <c r="H29" s="27"/>
      <c r="I29" s="27"/>
    </row>
    <row r="30" spans="3:9" ht="10.5">
      <c r="C30" s="27"/>
      <c r="E30" s="21" t="s">
        <v>772</v>
      </c>
      <c r="F30" s="27"/>
      <c r="G30" s="27"/>
      <c r="H30" s="27"/>
      <c r="I30" s="27"/>
    </row>
    <row r="31" spans="1:9" ht="10.5">
      <c r="A31" s="21">
        <v>6</v>
      </c>
      <c r="B31" s="21" t="s">
        <v>455</v>
      </c>
      <c r="C31" s="27">
        <v>1</v>
      </c>
      <c r="D31" s="21" t="s">
        <v>523</v>
      </c>
      <c r="F31" s="27"/>
      <c r="G31" s="27"/>
      <c r="H31" s="27">
        <f>(C31*F31)</f>
        <v>0</v>
      </c>
      <c r="I31" s="27">
        <f>(C31*G31)</f>
        <v>0</v>
      </c>
    </row>
    <row r="32" spans="3:9" ht="10.5">
      <c r="C32" s="27"/>
      <c r="F32" s="27"/>
      <c r="G32" s="27"/>
      <c r="H32" s="27"/>
      <c r="I32" s="27"/>
    </row>
    <row r="33" spans="3:9" ht="10.5">
      <c r="C33" s="27"/>
      <c r="F33" s="27"/>
      <c r="G33" s="27"/>
      <c r="H33" s="27">
        <f>SUM(H2:H32)</f>
        <v>0</v>
      </c>
      <c r="I33" s="27">
        <f>SUM(I2:I32)</f>
        <v>0</v>
      </c>
    </row>
    <row r="34" spans="3:9" ht="10.5">
      <c r="C34" s="27"/>
      <c r="F34" s="27"/>
      <c r="G34" s="27"/>
      <c r="H34" s="27"/>
      <c r="I34" s="27"/>
    </row>
    <row r="35" spans="3:9" ht="10.5">
      <c r="C35" s="27"/>
      <c r="F35" s="27"/>
      <c r="G35" s="27"/>
      <c r="H35" s="27"/>
      <c r="I35"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2.xml><?xml version="1.0" encoding="utf-8"?>
<worksheet xmlns="http://schemas.openxmlformats.org/spreadsheetml/2006/main" xmlns:r="http://schemas.openxmlformats.org/officeDocument/2006/relationships">
  <dimension ref="A1:I55"/>
  <sheetViews>
    <sheetView zoomScalePageLayoutView="0" workbookViewId="0" topLeftCell="A27">
      <selection activeCell="F54" sqref="F4:G54"/>
    </sheetView>
  </sheetViews>
  <sheetFormatPr defaultColWidth="9.140625" defaultRowHeight="15"/>
  <cols>
    <col min="1" max="1" width="2.7109375" style="21" bestFit="1" customWidth="1"/>
    <col min="2" max="2" width="19.00390625" style="21" bestFit="1" customWidth="1"/>
    <col min="3" max="3" width="3.57421875" style="21" bestFit="1" customWidth="1"/>
    <col min="4" max="4" width="4.00390625" style="21" customWidth="1"/>
    <col min="5" max="5" width="45.421875" style="35" customWidth="1"/>
    <col min="6" max="7" width="5.7109375" style="21" bestFit="1" customWidth="1"/>
    <col min="8" max="9" width="6.57421875" style="21" bestFit="1" customWidth="1"/>
    <col min="10" max="16384" width="9.140625" style="21" customWidth="1"/>
  </cols>
  <sheetData>
    <row r="1" spans="1:9" ht="38.25" customHeight="1">
      <c r="A1" s="31" t="s">
        <v>511</v>
      </c>
      <c r="B1" s="32" t="s">
        <v>512</v>
      </c>
      <c r="C1" s="31" t="s">
        <v>513</v>
      </c>
      <c r="D1" s="33" t="s">
        <v>514</v>
      </c>
      <c r="E1" s="34" t="s">
        <v>515</v>
      </c>
      <c r="F1" s="33" t="s">
        <v>516</v>
      </c>
      <c r="G1" s="33" t="s">
        <v>517</v>
      </c>
      <c r="H1" s="33" t="s">
        <v>518</v>
      </c>
      <c r="I1" s="33" t="s">
        <v>519</v>
      </c>
    </row>
    <row r="2" spans="3:9" ht="10.5">
      <c r="C2" s="27"/>
      <c r="E2" s="35" t="s">
        <v>586</v>
      </c>
      <c r="F2" s="27"/>
      <c r="G2" s="27"/>
      <c r="H2" s="27"/>
      <c r="I2" s="27"/>
    </row>
    <row r="3" spans="3:9" ht="10.5">
      <c r="C3" s="27"/>
      <c r="E3" s="35" t="s">
        <v>582</v>
      </c>
      <c r="F3" s="27"/>
      <c r="G3" s="27"/>
      <c r="H3" s="27"/>
      <c r="I3" s="27"/>
    </row>
    <row r="4" spans="3:9" ht="10.5">
      <c r="C4" s="27"/>
      <c r="E4" s="35" t="s">
        <v>587</v>
      </c>
      <c r="F4" s="27"/>
      <c r="G4" s="27"/>
      <c r="H4" s="27"/>
      <c r="I4" s="27"/>
    </row>
    <row r="5" spans="1:9" ht="10.5">
      <c r="A5" s="21">
        <v>1</v>
      </c>
      <c r="B5" s="21" t="s">
        <v>590</v>
      </c>
      <c r="C5" s="27">
        <v>200</v>
      </c>
      <c r="D5" s="21" t="s">
        <v>192</v>
      </c>
      <c r="E5" s="35" t="s">
        <v>591</v>
      </c>
      <c r="F5" s="27"/>
      <c r="G5" s="27"/>
      <c r="H5" s="27">
        <f>(C5*F5)</f>
        <v>0</v>
      </c>
      <c r="I5" s="27">
        <f>(C5*G5)</f>
        <v>0</v>
      </c>
    </row>
    <row r="6" spans="3:9" ht="10.5">
      <c r="C6" s="27"/>
      <c r="F6" s="27"/>
      <c r="G6" s="27"/>
      <c r="H6" s="27"/>
      <c r="I6" s="27"/>
    </row>
    <row r="7" spans="3:9" ht="21">
      <c r="C7" s="27"/>
      <c r="E7" s="35" t="s">
        <v>758</v>
      </c>
      <c r="F7" s="27"/>
      <c r="G7" s="27"/>
      <c r="H7" s="27"/>
      <c r="I7" s="27"/>
    </row>
    <row r="8" spans="3:9" ht="10.5">
      <c r="C8" s="27"/>
      <c r="E8" s="35" t="s">
        <v>759</v>
      </c>
      <c r="F8" s="27"/>
      <c r="G8" s="27"/>
      <c r="H8" s="27"/>
      <c r="I8" s="27"/>
    </row>
    <row r="9" spans="3:9" ht="10.5">
      <c r="C9" s="27"/>
      <c r="E9" s="35" t="s">
        <v>773</v>
      </c>
      <c r="F9" s="27"/>
      <c r="G9" s="27"/>
      <c r="H9" s="27"/>
      <c r="I9" s="27"/>
    </row>
    <row r="10" spans="3:9" ht="10.5">
      <c r="C10" s="27"/>
      <c r="E10" s="35" t="s">
        <v>774</v>
      </c>
      <c r="F10" s="27"/>
      <c r="G10" s="27"/>
      <c r="H10" s="27"/>
      <c r="I10" s="27"/>
    </row>
    <row r="11" spans="1:9" ht="10.5">
      <c r="A11" s="21">
        <v>2</v>
      </c>
      <c r="B11" s="21" t="s">
        <v>775</v>
      </c>
      <c r="C11" s="27">
        <v>400</v>
      </c>
      <c r="D11" s="21" t="s">
        <v>192</v>
      </c>
      <c r="E11" s="35" t="s">
        <v>776</v>
      </c>
      <c r="F11" s="27"/>
      <c r="G11" s="27"/>
      <c r="H11" s="27">
        <f>(C11*F11)</f>
        <v>0</v>
      </c>
      <c r="I11" s="27">
        <f>(C11*G11)</f>
        <v>0</v>
      </c>
    </row>
    <row r="12" spans="3:9" ht="10.5">
      <c r="C12" s="27"/>
      <c r="F12" s="27"/>
      <c r="G12" s="27"/>
      <c r="H12" s="27"/>
      <c r="I12" s="27"/>
    </row>
    <row r="13" spans="3:9" ht="10.5">
      <c r="C13" s="27"/>
      <c r="E13" s="35" t="s">
        <v>777</v>
      </c>
      <c r="F13" s="27"/>
      <c r="G13" s="27"/>
      <c r="H13" s="27"/>
      <c r="I13" s="27"/>
    </row>
    <row r="14" spans="1:9" ht="10.5">
      <c r="A14" s="21">
        <v>3</v>
      </c>
      <c r="B14" s="21" t="s">
        <v>455</v>
      </c>
      <c r="C14" s="27">
        <v>250</v>
      </c>
      <c r="D14" s="21" t="s">
        <v>192</v>
      </c>
      <c r="E14" s="35" t="s">
        <v>778</v>
      </c>
      <c r="F14" s="27"/>
      <c r="G14" s="27"/>
      <c r="H14" s="27">
        <f>(C14*F14)</f>
        <v>0</v>
      </c>
      <c r="I14" s="27">
        <f>(C14*G14)</f>
        <v>0</v>
      </c>
    </row>
    <row r="15" spans="3:9" ht="10.5">
      <c r="C15" s="27"/>
      <c r="F15" s="27"/>
      <c r="G15" s="27"/>
      <c r="H15" s="27"/>
      <c r="I15" s="27"/>
    </row>
    <row r="16" spans="3:9" ht="21">
      <c r="C16" s="27"/>
      <c r="E16" s="35" t="s">
        <v>779</v>
      </c>
      <c r="F16" s="27"/>
      <c r="G16" s="27"/>
      <c r="H16" s="27"/>
      <c r="I16" s="27"/>
    </row>
    <row r="17" spans="3:9" ht="10.5">
      <c r="C17" s="27"/>
      <c r="E17" s="35" t="s">
        <v>780</v>
      </c>
      <c r="F17" s="27"/>
      <c r="G17" s="27"/>
      <c r="H17" s="27"/>
      <c r="I17" s="27"/>
    </row>
    <row r="18" spans="3:9" ht="10.5">
      <c r="C18" s="27"/>
      <c r="E18" s="35" t="s">
        <v>781</v>
      </c>
      <c r="F18" s="27"/>
      <c r="G18" s="27"/>
      <c r="H18" s="27"/>
      <c r="I18" s="27"/>
    </row>
    <row r="19" spans="1:9" ht="10.5">
      <c r="A19" s="21">
        <v>4</v>
      </c>
      <c r="B19" s="21" t="s">
        <v>455</v>
      </c>
      <c r="C19" s="27">
        <v>1</v>
      </c>
      <c r="D19" s="21" t="s">
        <v>13</v>
      </c>
      <c r="E19" s="35" t="s">
        <v>782</v>
      </c>
      <c r="F19" s="27"/>
      <c r="G19" s="27"/>
      <c r="H19" s="27">
        <f>(C19*F19)</f>
        <v>0</v>
      </c>
      <c r="I19" s="27">
        <f>(C19*G19)</f>
        <v>0</v>
      </c>
    </row>
    <row r="20" spans="3:9" ht="10.5">
      <c r="C20" s="27"/>
      <c r="F20" s="27"/>
      <c r="G20" s="27"/>
      <c r="H20" s="27"/>
      <c r="I20" s="27"/>
    </row>
    <row r="21" spans="3:9" ht="10.5">
      <c r="C21" s="27"/>
      <c r="E21" s="35" t="s">
        <v>783</v>
      </c>
      <c r="F21" s="27"/>
      <c r="G21" s="27"/>
      <c r="H21" s="27"/>
      <c r="I21" s="27"/>
    </row>
    <row r="22" spans="3:9" ht="10.5">
      <c r="C22" s="27"/>
      <c r="E22" s="35" t="s">
        <v>683</v>
      </c>
      <c r="F22" s="27"/>
      <c r="G22" s="27"/>
      <c r="H22" s="27"/>
      <c r="I22" s="27"/>
    </row>
    <row r="23" spans="1:9" ht="10.5">
      <c r="A23" s="21">
        <v>5</v>
      </c>
      <c r="B23" s="21" t="s">
        <v>455</v>
      </c>
      <c r="C23" s="27">
        <v>2</v>
      </c>
      <c r="D23" s="21" t="s">
        <v>13</v>
      </c>
      <c r="E23" s="35" t="s">
        <v>784</v>
      </c>
      <c r="F23" s="27"/>
      <c r="G23" s="27"/>
      <c r="H23" s="27">
        <f>(C23*F23)</f>
        <v>0</v>
      </c>
      <c r="I23" s="27">
        <f>(C23*G23)</f>
        <v>0</v>
      </c>
    </row>
    <row r="24" spans="3:9" ht="10.5">
      <c r="C24" s="27"/>
      <c r="F24" s="27"/>
      <c r="G24" s="27"/>
      <c r="H24" s="27"/>
      <c r="I24" s="27"/>
    </row>
    <row r="25" spans="3:9" ht="10.5">
      <c r="C25" s="27"/>
      <c r="E25" s="35" t="s">
        <v>785</v>
      </c>
      <c r="F25" s="27"/>
      <c r="G25" s="27"/>
      <c r="H25" s="27"/>
      <c r="I25" s="27"/>
    </row>
    <row r="26" spans="3:9" ht="10.5">
      <c r="C26" s="27"/>
      <c r="E26" s="35" t="s">
        <v>786</v>
      </c>
      <c r="F26" s="27"/>
      <c r="G26" s="27"/>
      <c r="H26" s="27"/>
      <c r="I26" s="27"/>
    </row>
    <row r="27" spans="3:9" ht="10.5">
      <c r="C27" s="27"/>
      <c r="E27" s="35" t="s">
        <v>781</v>
      </c>
      <c r="F27" s="27"/>
      <c r="G27" s="27"/>
      <c r="H27" s="27"/>
      <c r="I27" s="27"/>
    </row>
    <row r="28" spans="1:9" ht="10.5">
      <c r="A28" s="21">
        <v>6</v>
      </c>
      <c r="B28" s="21" t="s">
        <v>455</v>
      </c>
      <c r="C28" s="27">
        <v>18</v>
      </c>
      <c r="D28" s="21" t="s">
        <v>13</v>
      </c>
      <c r="E28" s="35" t="s">
        <v>787</v>
      </c>
      <c r="F28" s="27"/>
      <c r="G28" s="27"/>
      <c r="H28" s="27">
        <f>(C28*F28)</f>
        <v>0</v>
      </c>
      <c r="I28" s="27">
        <f>(C28*G28)</f>
        <v>0</v>
      </c>
    </row>
    <row r="29" spans="3:9" ht="10.5">
      <c r="C29" s="27"/>
      <c r="F29" s="27"/>
      <c r="G29" s="27"/>
      <c r="H29" s="27"/>
      <c r="I29" s="27"/>
    </row>
    <row r="30" spans="3:9" ht="10.5">
      <c r="C30" s="27"/>
      <c r="E30" s="35" t="s">
        <v>788</v>
      </c>
      <c r="F30" s="27"/>
      <c r="G30" s="27"/>
      <c r="H30" s="27"/>
      <c r="I30" s="27"/>
    </row>
    <row r="31" spans="3:9" ht="10.5">
      <c r="C31" s="27"/>
      <c r="E31" s="35" t="s">
        <v>781</v>
      </c>
      <c r="F31" s="27"/>
      <c r="G31" s="27"/>
      <c r="H31" s="27"/>
      <c r="I31" s="27"/>
    </row>
    <row r="32" spans="1:9" ht="10.5">
      <c r="A32" s="21">
        <v>7</v>
      </c>
      <c r="B32" s="21" t="s">
        <v>455</v>
      </c>
      <c r="C32" s="27">
        <v>1</v>
      </c>
      <c r="D32" s="21" t="s">
        <v>13</v>
      </c>
      <c r="F32" s="27"/>
      <c r="G32" s="27"/>
      <c r="H32" s="27">
        <f>(C32*F32)</f>
        <v>0</v>
      </c>
      <c r="I32" s="27">
        <f>(C32*G32)</f>
        <v>0</v>
      </c>
    </row>
    <row r="33" spans="3:9" ht="10.5">
      <c r="C33" s="27"/>
      <c r="F33" s="27"/>
      <c r="G33" s="27"/>
      <c r="H33" s="27"/>
      <c r="I33" s="27"/>
    </row>
    <row r="34" spans="3:9" ht="10.5">
      <c r="C34" s="27"/>
      <c r="E34" s="35" t="s">
        <v>789</v>
      </c>
      <c r="F34" s="27"/>
      <c r="G34" s="27"/>
      <c r="H34" s="27"/>
      <c r="I34" s="27"/>
    </row>
    <row r="35" spans="1:9" ht="10.5">
      <c r="A35" s="21">
        <v>8</v>
      </c>
      <c r="B35" s="21" t="s">
        <v>455</v>
      </c>
      <c r="C35" s="27">
        <v>1</v>
      </c>
      <c r="D35" s="21" t="s">
        <v>13</v>
      </c>
      <c r="F35" s="27"/>
      <c r="G35" s="27"/>
      <c r="H35" s="27">
        <f>(C35*F35)</f>
        <v>0</v>
      </c>
      <c r="I35" s="27">
        <f>(C35*G35)</f>
        <v>0</v>
      </c>
    </row>
    <row r="36" spans="3:9" ht="10.5">
      <c r="C36" s="27"/>
      <c r="F36" s="27"/>
      <c r="G36" s="27"/>
      <c r="H36" s="27"/>
      <c r="I36" s="27"/>
    </row>
    <row r="37" spans="3:9" ht="10.5">
      <c r="C37" s="27"/>
      <c r="E37" s="35" t="s">
        <v>790</v>
      </c>
      <c r="F37" s="27"/>
      <c r="G37" s="27"/>
      <c r="H37" s="27"/>
      <c r="I37" s="27"/>
    </row>
    <row r="38" spans="3:9" ht="10.5">
      <c r="C38" s="27"/>
      <c r="E38" s="35" t="s">
        <v>791</v>
      </c>
      <c r="F38" s="27"/>
      <c r="G38" s="27"/>
      <c r="H38" s="27"/>
      <c r="I38" s="27"/>
    </row>
    <row r="39" spans="1:9" ht="10.5">
      <c r="A39" s="21">
        <v>9</v>
      </c>
      <c r="B39" s="21" t="s">
        <v>455</v>
      </c>
      <c r="C39" s="27">
        <v>6</v>
      </c>
      <c r="D39" s="21" t="s">
        <v>13</v>
      </c>
      <c r="E39" s="35" t="s">
        <v>792</v>
      </c>
      <c r="F39" s="27"/>
      <c r="G39" s="27"/>
      <c r="H39" s="27">
        <f>(C39*F39)</f>
        <v>0</v>
      </c>
      <c r="I39" s="27">
        <f>(C39*G39)</f>
        <v>0</v>
      </c>
    </row>
    <row r="40" spans="3:9" ht="10.5">
      <c r="C40" s="27"/>
      <c r="F40" s="27"/>
      <c r="G40" s="27"/>
      <c r="H40" s="27"/>
      <c r="I40" s="27"/>
    </row>
    <row r="41" spans="3:9" ht="10.5">
      <c r="C41" s="27"/>
      <c r="E41" s="35" t="s">
        <v>793</v>
      </c>
      <c r="F41" s="27"/>
      <c r="G41" s="27"/>
      <c r="H41" s="27"/>
      <c r="I41" s="27"/>
    </row>
    <row r="42" spans="3:9" ht="10.5">
      <c r="C42" s="27"/>
      <c r="E42" s="35" t="s">
        <v>683</v>
      </c>
      <c r="F42" s="27"/>
      <c r="G42" s="27"/>
      <c r="H42" s="27"/>
      <c r="I42" s="27"/>
    </row>
    <row r="43" spans="1:9" ht="10.5">
      <c r="A43" s="21">
        <v>10</v>
      </c>
      <c r="B43" s="21" t="s">
        <v>455</v>
      </c>
      <c r="C43" s="27">
        <v>1</v>
      </c>
      <c r="D43" s="21" t="s">
        <v>13</v>
      </c>
      <c r="E43" s="35" t="s">
        <v>794</v>
      </c>
      <c r="F43" s="27"/>
      <c r="G43" s="27"/>
      <c r="H43" s="27">
        <f>(C43*F43)</f>
        <v>0</v>
      </c>
      <c r="I43" s="27">
        <f>(C43*G43)</f>
        <v>0</v>
      </c>
    </row>
    <row r="44" spans="3:9" ht="10.5">
      <c r="C44" s="27"/>
      <c r="F44" s="27"/>
      <c r="G44" s="27"/>
      <c r="H44" s="27"/>
      <c r="I44" s="27"/>
    </row>
    <row r="45" spans="3:9" ht="10.5">
      <c r="C45" s="27"/>
      <c r="E45" s="35" t="s">
        <v>795</v>
      </c>
      <c r="F45" s="27"/>
      <c r="G45" s="27"/>
      <c r="H45" s="27"/>
      <c r="I45" s="27"/>
    </row>
    <row r="46" spans="3:9" ht="10.5">
      <c r="C46" s="27"/>
      <c r="E46" s="35" t="s">
        <v>683</v>
      </c>
      <c r="F46" s="27"/>
      <c r="G46" s="27"/>
      <c r="H46" s="27"/>
      <c r="I46" s="27"/>
    </row>
    <row r="47" spans="1:9" ht="10.5">
      <c r="A47" s="21">
        <v>11</v>
      </c>
      <c r="B47" s="21" t="s">
        <v>455</v>
      </c>
      <c r="C47" s="27">
        <v>4</v>
      </c>
      <c r="D47" s="21" t="s">
        <v>13</v>
      </c>
      <c r="E47" s="35" t="s">
        <v>796</v>
      </c>
      <c r="F47" s="27"/>
      <c r="G47" s="27"/>
      <c r="H47" s="27">
        <f>(C47*F47)</f>
        <v>0</v>
      </c>
      <c r="I47" s="27">
        <f>(C47*G47)</f>
        <v>0</v>
      </c>
    </row>
    <row r="48" spans="3:9" ht="10.5">
      <c r="C48" s="27"/>
      <c r="F48" s="27"/>
      <c r="G48" s="27"/>
      <c r="H48" s="27"/>
      <c r="I48" s="27"/>
    </row>
    <row r="49" spans="3:9" ht="10.5">
      <c r="C49" s="27"/>
      <c r="E49" s="35" t="s">
        <v>797</v>
      </c>
      <c r="F49" s="27"/>
      <c r="G49" s="27"/>
      <c r="H49" s="27"/>
      <c r="I49" s="27"/>
    </row>
    <row r="50" spans="3:9" ht="10.5">
      <c r="C50" s="27"/>
      <c r="E50" s="35" t="s">
        <v>798</v>
      </c>
      <c r="F50" s="27"/>
      <c r="G50" s="27"/>
      <c r="H50" s="27"/>
      <c r="I50" s="27"/>
    </row>
    <row r="51" spans="1:9" ht="10.5">
      <c r="A51" s="21">
        <v>12</v>
      </c>
      <c r="B51" s="21" t="s">
        <v>455</v>
      </c>
      <c r="C51" s="27">
        <v>1</v>
      </c>
      <c r="D51" s="21" t="s">
        <v>13</v>
      </c>
      <c r="E51" s="35" t="s">
        <v>799</v>
      </c>
      <c r="F51" s="27"/>
      <c r="G51" s="27"/>
      <c r="H51" s="27">
        <f>(C51*F51)</f>
        <v>0</v>
      </c>
      <c r="I51" s="27">
        <f>(C51*G51)</f>
        <v>0</v>
      </c>
    </row>
    <row r="52" spans="3:9" ht="10.5">
      <c r="C52" s="27"/>
      <c r="F52" s="27"/>
      <c r="G52" s="27"/>
      <c r="H52" s="27"/>
      <c r="I52" s="27"/>
    </row>
    <row r="53" spans="3:9" ht="10.5">
      <c r="C53" s="27"/>
      <c r="F53" s="27"/>
      <c r="G53" s="27"/>
      <c r="H53" s="27"/>
      <c r="I53" s="27"/>
    </row>
    <row r="54" spans="3:9" ht="10.5">
      <c r="C54" s="27"/>
      <c r="F54" s="27"/>
      <c r="G54" s="27"/>
      <c r="H54" s="27">
        <f>SUM(H1:H53)</f>
        <v>0</v>
      </c>
      <c r="I54" s="27">
        <f>SUM(I1:I53)</f>
        <v>0</v>
      </c>
    </row>
    <row r="55" spans="3:9" ht="10.5">
      <c r="C55" s="27"/>
      <c r="F55" s="27"/>
      <c r="G55" s="27"/>
      <c r="H55" s="27"/>
      <c r="I55"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3.xml><?xml version="1.0" encoding="utf-8"?>
<worksheet xmlns="http://schemas.openxmlformats.org/spreadsheetml/2006/main" xmlns:r="http://schemas.openxmlformats.org/officeDocument/2006/relationships">
  <dimension ref="A1:I53"/>
  <sheetViews>
    <sheetView zoomScalePageLayoutView="0" workbookViewId="0" topLeftCell="A1">
      <selection activeCell="S47" sqref="S47"/>
    </sheetView>
  </sheetViews>
  <sheetFormatPr defaultColWidth="9.140625" defaultRowHeight="15"/>
  <cols>
    <col min="1" max="1" width="2.7109375" style="21" bestFit="1" customWidth="1"/>
    <col min="2" max="2" width="19.00390625" style="21" bestFit="1" customWidth="1"/>
    <col min="3" max="3" width="3.57421875" style="21" bestFit="1" customWidth="1"/>
    <col min="4" max="4" width="4.00390625" style="21" customWidth="1"/>
    <col min="5" max="5" width="45.7109375" style="21" bestFit="1" customWidth="1"/>
    <col min="6" max="6" width="5.7109375" style="21" bestFit="1" customWidth="1"/>
    <col min="7" max="7" width="7.140625" style="21" bestFit="1" customWidth="1"/>
    <col min="8" max="8" width="6.57421875" style="21" bestFit="1" customWidth="1"/>
    <col min="9" max="9" width="7.8515625" style="21" bestFit="1" customWidth="1"/>
    <col min="10" max="16384" width="9.140625" style="21" customWidth="1"/>
  </cols>
  <sheetData>
    <row r="1" spans="1:9" ht="41.25" customHeight="1">
      <c r="A1" s="31" t="s">
        <v>511</v>
      </c>
      <c r="B1" s="32" t="s">
        <v>512</v>
      </c>
      <c r="C1" s="31" t="s">
        <v>513</v>
      </c>
      <c r="D1" s="33" t="s">
        <v>514</v>
      </c>
      <c r="E1" s="34" t="s">
        <v>515</v>
      </c>
      <c r="F1" s="33" t="s">
        <v>516</v>
      </c>
      <c r="G1" s="33" t="s">
        <v>517</v>
      </c>
      <c r="H1" s="33" t="s">
        <v>518</v>
      </c>
      <c r="I1" s="33" t="s">
        <v>519</v>
      </c>
    </row>
    <row r="2" spans="3:9" ht="10.5">
      <c r="C2" s="27"/>
      <c r="E2" s="21" t="s">
        <v>529</v>
      </c>
      <c r="F2" s="27"/>
      <c r="G2" s="27"/>
      <c r="H2" s="27"/>
      <c r="I2" s="27"/>
    </row>
    <row r="3" spans="3:9" ht="10.5">
      <c r="C3" s="27"/>
      <c r="E3" s="21" t="s">
        <v>530</v>
      </c>
      <c r="F3" s="27"/>
      <c r="G3" s="27"/>
      <c r="H3" s="27"/>
      <c r="I3" s="27"/>
    </row>
    <row r="4" spans="1:9" ht="10.5">
      <c r="A4" s="21">
        <v>1</v>
      </c>
      <c r="B4" s="21" t="s">
        <v>531</v>
      </c>
      <c r="C4" s="27">
        <v>148</v>
      </c>
      <c r="D4" s="21" t="s">
        <v>192</v>
      </c>
      <c r="E4" s="21" t="s">
        <v>532</v>
      </c>
      <c r="F4" s="27"/>
      <c r="G4" s="27"/>
      <c r="H4" s="27">
        <f>(C4*F4)</f>
        <v>0</v>
      </c>
      <c r="I4" s="27">
        <f>(C4*G4)</f>
        <v>0</v>
      </c>
    </row>
    <row r="5" spans="3:9" ht="10.5">
      <c r="C5" s="27"/>
      <c r="F5" s="27"/>
      <c r="G5" s="27"/>
      <c r="H5" s="27"/>
      <c r="I5" s="27"/>
    </row>
    <row r="6" spans="3:9" ht="10.5">
      <c r="C6" s="27"/>
      <c r="E6" s="21" t="s">
        <v>800</v>
      </c>
      <c r="F6" s="27"/>
      <c r="G6" s="27"/>
      <c r="H6" s="27"/>
      <c r="I6" s="27"/>
    </row>
    <row r="7" spans="3:9" ht="10.5">
      <c r="C7" s="27"/>
      <c r="E7" s="21" t="s">
        <v>801</v>
      </c>
      <c r="F7" s="27"/>
      <c r="G7" s="27"/>
      <c r="H7" s="27"/>
      <c r="I7" s="27"/>
    </row>
    <row r="8" spans="1:9" ht="10.5">
      <c r="A8" s="21">
        <v>2</v>
      </c>
      <c r="B8" s="21" t="s">
        <v>802</v>
      </c>
      <c r="C8" s="27">
        <v>155</v>
      </c>
      <c r="D8" s="21" t="s">
        <v>192</v>
      </c>
      <c r="E8" s="21" t="s">
        <v>803</v>
      </c>
      <c r="F8" s="27"/>
      <c r="G8" s="27"/>
      <c r="H8" s="27">
        <f>(C8*F8)</f>
        <v>0</v>
      </c>
      <c r="I8" s="27">
        <f>(C8*G8)</f>
        <v>0</v>
      </c>
    </row>
    <row r="9" spans="3:9" ht="10.5">
      <c r="C9" s="27"/>
      <c r="F9" s="27"/>
      <c r="G9" s="27"/>
      <c r="H9" s="27"/>
      <c r="I9" s="27"/>
    </row>
    <row r="10" spans="3:9" ht="10.5">
      <c r="C10" s="27"/>
      <c r="E10" s="21" t="s">
        <v>563</v>
      </c>
      <c r="F10" s="27"/>
      <c r="G10" s="27"/>
      <c r="H10" s="27"/>
      <c r="I10" s="27"/>
    </row>
    <row r="11" spans="3:9" ht="10.5">
      <c r="C11" s="27"/>
      <c r="E11" s="21" t="s">
        <v>564</v>
      </c>
      <c r="F11" s="27"/>
      <c r="G11" s="27"/>
      <c r="H11" s="27"/>
      <c r="I11" s="27"/>
    </row>
    <row r="12" spans="1:9" ht="10.5">
      <c r="A12" s="21">
        <v>3</v>
      </c>
      <c r="B12" s="21" t="s">
        <v>565</v>
      </c>
      <c r="C12" s="27">
        <v>12</v>
      </c>
      <c r="D12" s="21" t="s">
        <v>13</v>
      </c>
      <c r="E12" s="21" t="s">
        <v>566</v>
      </c>
      <c r="F12" s="27"/>
      <c r="G12" s="27"/>
      <c r="H12" s="27">
        <f>(C12*F12)</f>
        <v>0</v>
      </c>
      <c r="I12" s="27">
        <f>(C12*G12)</f>
        <v>0</v>
      </c>
    </row>
    <row r="13" spans="3:9" ht="10.5">
      <c r="C13" s="27"/>
      <c r="F13" s="27"/>
      <c r="G13" s="27"/>
      <c r="H13" s="27"/>
      <c r="I13" s="27"/>
    </row>
    <row r="14" spans="3:9" ht="10.5">
      <c r="C14" s="27"/>
      <c r="E14" s="21" t="s">
        <v>804</v>
      </c>
      <c r="F14" s="27"/>
      <c r="G14" s="27"/>
      <c r="H14" s="27"/>
      <c r="I14" s="27"/>
    </row>
    <row r="15" spans="3:9" ht="10.5">
      <c r="C15" s="27"/>
      <c r="E15" s="21" t="s">
        <v>805</v>
      </c>
      <c r="F15" s="27"/>
      <c r="G15" s="27"/>
      <c r="H15" s="27"/>
      <c r="I15" s="27"/>
    </row>
    <row r="16" spans="3:9" ht="10.5">
      <c r="C16" s="27"/>
      <c r="E16" s="21" t="s">
        <v>806</v>
      </c>
      <c r="F16" s="27"/>
      <c r="G16" s="27"/>
      <c r="H16" s="27"/>
      <c r="I16" s="27"/>
    </row>
    <row r="17" spans="1:9" ht="10.5">
      <c r="A17" s="21">
        <v>4</v>
      </c>
      <c r="B17" s="21" t="s">
        <v>455</v>
      </c>
      <c r="C17" s="27">
        <v>3</v>
      </c>
      <c r="D17" s="21" t="s">
        <v>13</v>
      </c>
      <c r="F17" s="27"/>
      <c r="G17" s="27"/>
      <c r="H17" s="27">
        <f>(C17*F17)</f>
        <v>0</v>
      </c>
      <c r="I17" s="27">
        <f>(C17*G17)</f>
        <v>0</v>
      </c>
    </row>
    <row r="18" spans="3:9" ht="10.5">
      <c r="C18" s="27"/>
      <c r="F18" s="27"/>
      <c r="G18" s="27"/>
      <c r="H18" s="27"/>
      <c r="I18" s="27"/>
    </row>
    <row r="19" spans="3:9" ht="10.5">
      <c r="C19" s="27"/>
      <c r="E19" s="21" t="s">
        <v>807</v>
      </c>
      <c r="F19" s="27"/>
      <c r="G19" s="27"/>
      <c r="H19" s="27"/>
      <c r="I19" s="27"/>
    </row>
    <row r="20" spans="3:9" ht="10.5">
      <c r="C20" s="27"/>
      <c r="E20" s="21" t="s">
        <v>808</v>
      </c>
      <c r="F20" s="27"/>
      <c r="G20" s="27"/>
      <c r="H20" s="27"/>
      <c r="I20" s="27"/>
    </row>
    <row r="21" spans="3:9" ht="10.5">
      <c r="C21" s="27"/>
      <c r="E21" s="21" t="s">
        <v>809</v>
      </c>
      <c r="F21" s="27"/>
      <c r="G21" s="27"/>
      <c r="H21" s="27"/>
      <c r="I21" s="27"/>
    </row>
    <row r="22" spans="3:9" ht="10.5">
      <c r="C22" s="27"/>
      <c r="E22" s="21" t="s">
        <v>801</v>
      </c>
      <c r="F22" s="27"/>
      <c r="G22" s="27"/>
      <c r="H22" s="27"/>
      <c r="I22" s="27"/>
    </row>
    <row r="23" spans="1:9" ht="10.5">
      <c r="A23" s="21">
        <v>5</v>
      </c>
      <c r="B23" s="21" t="s">
        <v>810</v>
      </c>
      <c r="C23" s="27">
        <v>80</v>
      </c>
      <c r="D23" s="21" t="s">
        <v>192</v>
      </c>
      <c r="E23" s="21" t="s">
        <v>811</v>
      </c>
      <c r="F23" s="27"/>
      <c r="G23" s="27"/>
      <c r="H23" s="27">
        <f>(C23*F23)</f>
        <v>0</v>
      </c>
      <c r="I23" s="27">
        <f>(C23*G23)</f>
        <v>0</v>
      </c>
    </row>
    <row r="24" spans="3:9" ht="10.5">
      <c r="C24" s="27"/>
      <c r="F24" s="27"/>
      <c r="G24" s="27"/>
      <c r="H24" s="27"/>
      <c r="I24" s="27"/>
    </row>
    <row r="25" spans="3:9" ht="10.5">
      <c r="C25" s="27"/>
      <c r="E25" s="21" t="s">
        <v>812</v>
      </c>
      <c r="F25" s="27"/>
      <c r="G25" s="27"/>
      <c r="H25" s="27"/>
      <c r="I25" s="27"/>
    </row>
    <row r="26" spans="3:9" ht="10.5">
      <c r="C26" s="27"/>
      <c r="E26" s="21" t="s">
        <v>813</v>
      </c>
      <c r="F26" s="27"/>
      <c r="G26" s="27"/>
      <c r="H26" s="27"/>
      <c r="I26" s="27"/>
    </row>
    <row r="27" spans="3:9" ht="10.5">
      <c r="C27" s="27"/>
      <c r="E27" s="21" t="s">
        <v>814</v>
      </c>
      <c r="F27" s="27"/>
      <c r="G27" s="27"/>
      <c r="H27" s="27"/>
      <c r="I27" s="27"/>
    </row>
    <row r="28" spans="3:9" ht="10.5">
      <c r="C28" s="27"/>
      <c r="E28" s="21" t="s">
        <v>801</v>
      </c>
      <c r="F28" s="27"/>
      <c r="G28" s="27"/>
      <c r="H28" s="27"/>
      <c r="I28" s="27"/>
    </row>
    <row r="29" spans="1:9" ht="10.5">
      <c r="A29" s="21">
        <v>6</v>
      </c>
      <c r="B29" s="21" t="s">
        <v>815</v>
      </c>
      <c r="C29" s="27">
        <v>80</v>
      </c>
      <c r="D29" s="21" t="s">
        <v>192</v>
      </c>
      <c r="E29" s="21" t="s">
        <v>816</v>
      </c>
      <c r="F29" s="27"/>
      <c r="G29" s="27"/>
      <c r="H29" s="27">
        <f>(C29*F29)</f>
        <v>0</v>
      </c>
      <c r="I29" s="27">
        <f>(C29*G29)</f>
        <v>0</v>
      </c>
    </row>
    <row r="30" spans="3:9" ht="10.5">
      <c r="C30" s="27"/>
      <c r="F30" s="27"/>
      <c r="G30" s="27"/>
      <c r="H30" s="27"/>
      <c r="I30" s="27"/>
    </row>
    <row r="31" spans="3:9" ht="10.5">
      <c r="C31" s="27"/>
      <c r="E31" s="21" t="s">
        <v>817</v>
      </c>
      <c r="F31" s="27"/>
      <c r="G31" s="27"/>
      <c r="H31" s="27"/>
      <c r="I31" s="27"/>
    </row>
    <row r="32" spans="1:9" ht="10.5">
      <c r="A32" s="21">
        <v>7</v>
      </c>
      <c r="B32" s="21" t="s">
        <v>455</v>
      </c>
      <c r="C32" s="27">
        <v>7</v>
      </c>
      <c r="D32" s="21" t="s">
        <v>13</v>
      </c>
      <c r="E32" s="21" t="s">
        <v>818</v>
      </c>
      <c r="F32" s="27"/>
      <c r="G32" s="27"/>
      <c r="H32" s="27">
        <f>(C32*F32)</f>
        <v>0</v>
      </c>
      <c r="I32" s="27">
        <f>(C32*G32)</f>
        <v>0</v>
      </c>
    </row>
    <row r="33" spans="3:9" ht="10.5">
      <c r="C33" s="27"/>
      <c r="F33" s="27"/>
      <c r="G33" s="27"/>
      <c r="H33" s="27"/>
      <c r="I33" s="27"/>
    </row>
    <row r="34" spans="3:9" ht="10.5">
      <c r="C34" s="27"/>
      <c r="E34" s="21" t="s">
        <v>819</v>
      </c>
      <c r="F34" s="27"/>
      <c r="G34" s="27"/>
      <c r="H34" s="27"/>
      <c r="I34" s="27"/>
    </row>
    <row r="35" spans="1:9" ht="10.5">
      <c r="A35" s="21">
        <v>8</v>
      </c>
      <c r="B35" s="21" t="s">
        <v>820</v>
      </c>
      <c r="C35" s="27">
        <v>7</v>
      </c>
      <c r="D35" s="21" t="s">
        <v>13</v>
      </c>
      <c r="E35" s="21" t="s">
        <v>821</v>
      </c>
      <c r="F35" s="27"/>
      <c r="G35" s="27"/>
      <c r="H35" s="27">
        <f>(C35*F35)</f>
        <v>0</v>
      </c>
      <c r="I35" s="27">
        <f>(C35*G35)</f>
        <v>0</v>
      </c>
    </row>
    <row r="36" spans="3:9" ht="10.5">
      <c r="C36" s="27"/>
      <c r="F36" s="27"/>
      <c r="G36" s="27"/>
      <c r="H36" s="27"/>
      <c r="I36" s="27"/>
    </row>
    <row r="37" spans="3:9" ht="10.5">
      <c r="C37" s="27"/>
      <c r="E37" s="21" t="s">
        <v>822</v>
      </c>
      <c r="F37" s="27"/>
      <c r="G37" s="27"/>
      <c r="H37" s="27"/>
      <c r="I37" s="27"/>
    </row>
    <row r="38" spans="1:9" ht="10.5">
      <c r="A38" s="21">
        <v>9</v>
      </c>
      <c r="B38" s="21" t="s">
        <v>823</v>
      </c>
      <c r="C38" s="27">
        <v>1</v>
      </c>
      <c r="D38" s="21" t="s">
        <v>13</v>
      </c>
      <c r="E38" s="21" t="s">
        <v>824</v>
      </c>
      <c r="F38" s="27"/>
      <c r="G38" s="27"/>
      <c r="H38" s="27">
        <f>(C38*F38)</f>
        <v>0</v>
      </c>
      <c r="I38" s="27">
        <f>(C38*G38)</f>
        <v>0</v>
      </c>
    </row>
    <row r="39" spans="3:9" ht="10.5">
      <c r="C39" s="27"/>
      <c r="F39" s="27"/>
      <c r="G39" s="27"/>
      <c r="H39" s="27"/>
      <c r="I39" s="27"/>
    </row>
    <row r="40" spans="3:9" ht="10.5">
      <c r="C40" s="27"/>
      <c r="E40" s="21" t="s">
        <v>825</v>
      </c>
      <c r="F40" s="27"/>
      <c r="G40" s="27"/>
      <c r="H40" s="27"/>
      <c r="I40" s="27"/>
    </row>
    <row r="41" spans="3:9" ht="10.5">
      <c r="C41" s="27"/>
      <c r="E41" s="21" t="s">
        <v>826</v>
      </c>
      <c r="F41" s="27"/>
      <c r="G41" s="27"/>
      <c r="H41" s="27"/>
      <c r="I41" s="27"/>
    </row>
    <row r="42" spans="1:9" ht="10.5">
      <c r="A42" s="21">
        <v>10</v>
      </c>
      <c r="B42" s="21" t="s">
        <v>455</v>
      </c>
      <c r="C42" s="27">
        <v>1</v>
      </c>
      <c r="D42" s="21" t="s">
        <v>523</v>
      </c>
      <c r="F42" s="27"/>
      <c r="G42" s="27"/>
      <c r="H42" s="27">
        <f>(C42*F42)</f>
        <v>0</v>
      </c>
      <c r="I42" s="27">
        <f>(C42*G42)</f>
        <v>0</v>
      </c>
    </row>
    <row r="43" spans="3:9" ht="10.5">
      <c r="C43" s="27"/>
      <c r="F43" s="27"/>
      <c r="G43" s="27"/>
      <c r="H43" s="27"/>
      <c r="I43" s="27"/>
    </row>
    <row r="44" spans="3:9" ht="10.5">
      <c r="C44" s="27"/>
      <c r="E44" s="21" t="s">
        <v>735</v>
      </c>
      <c r="F44" s="27"/>
      <c r="G44" s="27"/>
      <c r="H44" s="27"/>
      <c r="I44" s="27"/>
    </row>
    <row r="45" spans="1:9" ht="10.5">
      <c r="A45" s="21">
        <v>11</v>
      </c>
      <c r="B45" s="21" t="s">
        <v>455</v>
      </c>
      <c r="C45" s="27">
        <v>1</v>
      </c>
      <c r="D45" s="21" t="s">
        <v>523</v>
      </c>
      <c r="F45" s="27"/>
      <c r="G45" s="27"/>
      <c r="H45" s="27">
        <f>(C45*F45)</f>
        <v>0</v>
      </c>
      <c r="I45" s="27">
        <f>(C45*G45)</f>
        <v>0</v>
      </c>
    </row>
    <row r="46" spans="3:9" ht="10.5">
      <c r="C46" s="27"/>
      <c r="F46" s="27"/>
      <c r="G46" s="27"/>
      <c r="H46" s="27"/>
      <c r="I46" s="27"/>
    </row>
    <row r="47" spans="3:9" ht="10.5">
      <c r="C47" s="27"/>
      <c r="E47" s="21" t="s">
        <v>732</v>
      </c>
      <c r="F47" s="27"/>
      <c r="G47" s="27"/>
      <c r="H47" s="27"/>
      <c r="I47" s="27"/>
    </row>
    <row r="48" spans="1:9" ht="10.5">
      <c r="A48" s="21">
        <v>12</v>
      </c>
      <c r="B48" s="21" t="s">
        <v>733</v>
      </c>
      <c r="C48" s="27">
        <v>12</v>
      </c>
      <c r="D48" s="21" t="s">
        <v>13</v>
      </c>
      <c r="E48" s="21" t="s">
        <v>734</v>
      </c>
      <c r="F48" s="27"/>
      <c r="G48" s="27"/>
      <c r="H48" s="27">
        <f>(C48*F48)</f>
        <v>0</v>
      </c>
      <c r="I48" s="27">
        <f>(C48*G48)</f>
        <v>0</v>
      </c>
    </row>
    <row r="49" spans="3:9" ht="10.5">
      <c r="C49" s="27"/>
      <c r="F49" s="27"/>
      <c r="G49" s="27"/>
      <c r="H49" s="27"/>
      <c r="I49" s="27"/>
    </row>
    <row r="50" spans="3:9" ht="10.5">
      <c r="C50" s="27"/>
      <c r="F50" s="27"/>
      <c r="G50" s="27"/>
      <c r="H50" s="27"/>
      <c r="I50" s="27"/>
    </row>
    <row r="51" spans="3:9" ht="10.5">
      <c r="C51" s="27"/>
      <c r="F51" s="27"/>
      <c r="G51" s="27"/>
      <c r="H51" s="27">
        <f>SUM(H1:H50)</f>
        <v>0</v>
      </c>
      <c r="I51" s="27">
        <f>SUM(I1:I50)</f>
        <v>0</v>
      </c>
    </row>
    <row r="52" spans="3:9" ht="10.5">
      <c r="C52" s="27"/>
      <c r="F52" s="27"/>
      <c r="G52" s="27"/>
      <c r="H52" s="27"/>
      <c r="I52" s="27"/>
    </row>
    <row r="53" spans="3:9" ht="10.5">
      <c r="C53" s="27"/>
      <c r="F53" s="27"/>
      <c r="G53" s="27"/>
      <c r="H53" s="27"/>
      <c r="I53"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4.xml><?xml version="1.0" encoding="utf-8"?>
<worksheet xmlns="http://schemas.openxmlformats.org/spreadsheetml/2006/main" xmlns:r="http://schemas.openxmlformats.org/officeDocument/2006/relationships">
  <dimension ref="A1:I72"/>
  <sheetViews>
    <sheetView zoomScalePageLayoutView="0" workbookViewId="0" topLeftCell="A44">
      <selection activeCell="P73" sqref="P73"/>
    </sheetView>
  </sheetViews>
  <sheetFormatPr defaultColWidth="9.140625" defaultRowHeight="15"/>
  <cols>
    <col min="1" max="1" width="2.7109375" style="21" bestFit="1" customWidth="1"/>
    <col min="2" max="2" width="19.00390625" style="21" bestFit="1" customWidth="1"/>
    <col min="3" max="3" width="3.57421875" style="21" bestFit="1" customWidth="1"/>
    <col min="4" max="4" width="3.7109375" style="21" customWidth="1"/>
    <col min="5" max="5" width="46.57421875" style="21" bestFit="1" customWidth="1"/>
    <col min="6" max="6" width="6.57421875" style="21" bestFit="1" customWidth="1"/>
    <col min="7" max="7" width="6.28125" style="21" bestFit="1" customWidth="1"/>
    <col min="8" max="8" width="7.8515625" style="21" bestFit="1" customWidth="1"/>
    <col min="9" max="9" width="7.140625" style="21" bestFit="1" customWidth="1"/>
    <col min="10" max="16384" width="9.140625" style="21" customWidth="1"/>
  </cols>
  <sheetData>
    <row r="1" spans="1:9" ht="41.25" customHeight="1">
      <c r="A1" s="31" t="s">
        <v>511</v>
      </c>
      <c r="B1" s="32" t="s">
        <v>512</v>
      </c>
      <c r="C1" s="31" t="s">
        <v>513</v>
      </c>
      <c r="D1" s="33" t="s">
        <v>514</v>
      </c>
      <c r="E1" s="34" t="s">
        <v>515</v>
      </c>
      <c r="F1" s="33" t="s">
        <v>516</v>
      </c>
      <c r="G1" s="33" t="s">
        <v>517</v>
      </c>
      <c r="H1" s="33" t="s">
        <v>518</v>
      </c>
      <c r="I1" s="33" t="s">
        <v>519</v>
      </c>
    </row>
    <row r="2" spans="5:9" ht="10.5">
      <c r="E2" s="21" t="s">
        <v>581</v>
      </c>
      <c r="F2" s="27"/>
      <c r="G2" s="27"/>
      <c r="H2" s="27"/>
      <c r="I2" s="27"/>
    </row>
    <row r="3" spans="5:9" ht="10.5">
      <c r="E3" s="21" t="s">
        <v>582</v>
      </c>
      <c r="F3" s="27"/>
      <c r="G3" s="27"/>
      <c r="H3" s="27"/>
      <c r="I3" s="27"/>
    </row>
    <row r="4" spans="5:9" ht="10.5">
      <c r="E4" s="21" t="s">
        <v>583</v>
      </c>
      <c r="F4" s="27"/>
      <c r="G4" s="27"/>
      <c r="H4" s="27"/>
      <c r="I4" s="27"/>
    </row>
    <row r="5" spans="1:9" ht="10.5">
      <c r="A5" s="21">
        <v>1</v>
      </c>
      <c r="B5" s="21" t="s">
        <v>827</v>
      </c>
      <c r="C5" s="21">
        <v>100</v>
      </c>
      <c r="D5" s="21" t="s">
        <v>192</v>
      </c>
      <c r="E5" s="21" t="s">
        <v>591</v>
      </c>
      <c r="F5" s="27"/>
      <c r="G5" s="27"/>
      <c r="H5" s="27">
        <f>(C5*F5)</f>
        <v>0</v>
      </c>
      <c r="I5" s="27">
        <f>(C5*G5)</f>
        <v>0</v>
      </c>
    </row>
    <row r="6" spans="6:9" ht="10.5">
      <c r="F6" s="27"/>
      <c r="G6" s="27"/>
      <c r="H6" s="27"/>
      <c r="I6" s="27"/>
    </row>
    <row r="7" spans="1:9" ht="10.5">
      <c r="A7" s="21">
        <v>2</v>
      </c>
      <c r="B7" s="21" t="s">
        <v>828</v>
      </c>
      <c r="C7" s="21">
        <v>40</v>
      </c>
      <c r="D7" s="21" t="s">
        <v>192</v>
      </c>
      <c r="E7" s="21" t="s">
        <v>829</v>
      </c>
      <c r="F7" s="27"/>
      <c r="G7" s="27"/>
      <c r="H7" s="27">
        <f>(C7*F7)</f>
        <v>0</v>
      </c>
      <c r="I7" s="27">
        <f>(C7*G7)</f>
        <v>0</v>
      </c>
    </row>
    <row r="8" spans="6:9" ht="10.5">
      <c r="F8" s="27"/>
      <c r="G8" s="27"/>
      <c r="H8" s="27"/>
      <c r="I8" s="27"/>
    </row>
    <row r="9" spans="1:9" ht="10.5">
      <c r="A9" s="21">
        <v>3</v>
      </c>
      <c r="B9" s="21" t="s">
        <v>830</v>
      </c>
      <c r="C9" s="21">
        <v>15</v>
      </c>
      <c r="D9" s="21" t="s">
        <v>192</v>
      </c>
      <c r="E9" s="21" t="s">
        <v>831</v>
      </c>
      <c r="F9" s="27"/>
      <c r="G9" s="27"/>
      <c r="H9" s="27">
        <f>(C9*F9)</f>
        <v>0</v>
      </c>
      <c r="I9" s="27">
        <f>(C9*G9)</f>
        <v>0</v>
      </c>
    </row>
    <row r="10" spans="6:9" ht="10.5">
      <c r="F10" s="27"/>
      <c r="G10" s="27"/>
      <c r="H10" s="27"/>
      <c r="I10" s="27"/>
    </row>
    <row r="11" spans="5:9" ht="10.5">
      <c r="E11" s="21" t="s">
        <v>832</v>
      </c>
      <c r="F11" s="27"/>
      <c r="G11" s="27"/>
      <c r="H11" s="27"/>
      <c r="I11" s="27"/>
    </row>
    <row r="12" spans="1:9" ht="10.5">
      <c r="A12" s="21">
        <v>4</v>
      </c>
      <c r="B12" s="21" t="s">
        <v>455</v>
      </c>
      <c r="C12" s="21">
        <v>28</v>
      </c>
      <c r="D12" s="21" t="s">
        <v>13</v>
      </c>
      <c r="E12" s="21" t="s">
        <v>833</v>
      </c>
      <c r="F12" s="27"/>
      <c r="G12" s="27"/>
      <c r="H12" s="27">
        <f>(C12*F12)</f>
        <v>0</v>
      </c>
      <c r="I12" s="27">
        <f>(C12*G12)</f>
        <v>0</v>
      </c>
    </row>
    <row r="13" spans="6:9" ht="10.5">
      <c r="F13" s="27"/>
      <c r="G13" s="27"/>
      <c r="H13" s="27"/>
      <c r="I13" s="27"/>
    </row>
    <row r="14" spans="5:9" ht="10.5">
      <c r="E14" s="21" t="s">
        <v>595</v>
      </c>
      <c r="F14" s="27"/>
      <c r="G14" s="27"/>
      <c r="H14" s="27"/>
      <c r="I14" s="27"/>
    </row>
    <row r="15" spans="5:9" ht="10.5">
      <c r="E15" s="21" t="s">
        <v>596</v>
      </c>
      <c r="F15" s="27"/>
      <c r="G15" s="27"/>
      <c r="H15" s="27"/>
      <c r="I15" s="27"/>
    </row>
    <row r="16" spans="5:9" ht="10.5">
      <c r="E16" s="21" t="s">
        <v>597</v>
      </c>
      <c r="F16" s="27"/>
      <c r="G16" s="27"/>
      <c r="H16" s="27"/>
      <c r="I16" s="27"/>
    </row>
    <row r="17" spans="5:9" ht="10.5">
      <c r="E17" s="21" t="s">
        <v>546</v>
      </c>
      <c r="F17" s="27"/>
      <c r="G17" s="27"/>
      <c r="H17" s="27"/>
      <c r="I17" s="27"/>
    </row>
    <row r="18" spans="5:9" ht="10.5">
      <c r="E18" s="21" t="s">
        <v>834</v>
      </c>
      <c r="F18" s="27"/>
      <c r="G18" s="27"/>
      <c r="H18" s="27"/>
      <c r="I18" s="27"/>
    </row>
    <row r="19" spans="5:9" ht="10.5">
      <c r="E19" s="21" t="s">
        <v>600</v>
      </c>
      <c r="F19" s="27"/>
      <c r="G19" s="27"/>
      <c r="H19" s="27"/>
      <c r="I19" s="27"/>
    </row>
    <row r="20" spans="5:9" ht="10.5">
      <c r="E20" s="21" t="s">
        <v>601</v>
      </c>
      <c r="F20" s="27"/>
      <c r="G20" s="27"/>
      <c r="H20" s="27"/>
      <c r="I20" s="27"/>
    </row>
    <row r="21" spans="1:9" ht="10.5">
      <c r="A21" s="21">
        <v>5</v>
      </c>
      <c r="B21" s="21" t="s">
        <v>835</v>
      </c>
      <c r="C21" s="21">
        <v>30</v>
      </c>
      <c r="D21" s="21" t="s">
        <v>192</v>
      </c>
      <c r="E21" s="21" t="s">
        <v>836</v>
      </c>
      <c r="F21" s="27"/>
      <c r="G21" s="27"/>
      <c r="H21" s="27">
        <f>(C21*F21)</f>
        <v>0</v>
      </c>
      <c r="I21" s="27">
        <f>(C21*G21)</f>
        <v>0</v>
      </c>
    </row>
    <row r="22" spans="6:9" ht="10.5">
      <c r="F22" s="27"/>
      <c r="G22" s="27"/>
      <c r="H22" s="27"/>
      <c r="I22" s="27"/>
    </row>
    <row r="23" spans="5:9" ht="10.5">
      <c r="E23" s="21" t="s">
        <v>611</v>
      </c>
      <c r="F23" s="27"/>
      <c r="G23" s="27"/>
      <c r="H23" s="27"/>
      <c r="I23" s="27"/>
    </row>
    <row r="24" spans="5:9" ht="10.5">
      <c r="E24" s="21" t="s">
        <v>612</v>
      </c>
      <c r="F24" s="27"/>
      <c r="G24" s="27"/>
      <c r="H24" s="27"/>
      <c r="I24" s="27"/>
    </row>
    <row r="25" spans="5:9" ht="10.5">
      <c r="E25" s="21" t="s">
        <v>837</v>
      </c>
      <c r="F25" s="27"/>
      <c r="G25" s="27"/>
      <c r="H25" s="27"/>
      <c r="I25" s="27"/>
    </row>
    <row r="26" spans="5:9" ht="10.5">
      <c r="E26" s="21" t="s">
        <v>546</v>
      </c>
      <c r="F26" s="27"/>
      <c r="G26" s="27"/>
      <c r="H26" s="27"/>
      <c r="I26" s="27"/>
    </row>
    <row r="27" spans="5:9" ht="10.5">
      <c r="E27" s="21" t="s">
        <v>838</v>
      </c>
      <c r="F27" s="27"/>
      <c r="G27" s="27"/>
      <c r="H27" s="27"/>
      <c r="I27" s="27"/>
    </row>
    <row r="28" spans="5:9" ht="10.5">
      <c r="E28" s="21" t="s">
        <v>615</v>
      </c>
      <c r="F28" s="27"/>
      <c r="G28" s="27"/>
      <c r="H28" s="27"/>
      <c r="I28" s="27"/>
    </row>
    <row r="29" spans="5:9" ht="10.5">
      <c r="E29" s="21" t="s">
        <v>616</v>
      </c>
      <c r="F29" s="27"/>
      <c r="G29" s="27"/>
      <c r="H29" s="27"/>
      <c r="I29" s="27"/>
    </row>
    <row r="30" spans="1:9" ht="10.5">
      <c r="A30" s="21">
        <v>6</v>
      </c>
      <c r="B30" s="21" t="s">
        <v>839</v>
      </c>
      <c r="C30" s="21">
        <v>10</v>
      </c>
      <c r="D30" s="21" t="s">
        <v>192</v>
      </c>
      <c r="E30" s="21" t="s">
        <v>840</v>
      </c>
      <c r="F30" s="27"/>
      <c r="G30" s="27"/>
      <c r="H30" s="27">
        <f>(C30*F30)</f>
        <v>0</v>
      </c>
      <c r="I30" s="27">
        <f>(C30*G30)</f>
        <v>0</v>
      </c>
    </row>
    <row r="31" spans="6:9" ht="10.5">
      <c r="F31" s="27"/>
      <c r="G31" s="27"/>
      <c r="H31" s="27"/>
      <c r="I31" s="27"/>
    </row>
    <row r="32" spans="1:9" ht="10.5">
      <c r="A32" s="21">
        <v>7</v>
      </c>
      <c r="B32" s="21" t="s">
        <v>841</v>
      </c>
      <c r="C32" s="21">
        <v>30</v>
      </c>
      <c r="D32" s="21" t="s">
        <v>192</v>
      </c>
      <c r="E32" s="21" t="s">
        <v>620</v>
      </c>
      <c r="F32" s="27"/>
      <c r="G32" s="27"/>
      <c r="H32" s="27">
        <f>(C32*F32)</f>
        <v>0</v>
      </c>
      <c r="I32" s="27">
        <f>(C32*G32)</f>
        <v>0</v>
      </c>
    </row>
    <row r="33" spans="6:9" ht="10.5">
      <c r="F33" s="27"/>
      <c r="G33" s="27"/>
      <c r="H33" s="27"/>
      <c r="I33" s="27"/>
    </row>
    <row r="34" spans="5:9" ht="10.5">
      <c r="E34" s="21" t="s">
        <v>595</v>
      </c>
      <c r="F34" s="27"/>
      <c r="G34" s="27"/>
      <c r="H34" s="27"/>
      <c r="I34" s="27"/>
    </row>
    <row r="35" spans="5:9" ht="10.5">
      <c r="E35" s="21" t="s">
        <v>842</v>
      </c>
      <c r="F35" s="27"/>
      <c r="G35" s="27"/>
      <c r="H35" s="27"/>
      <c r="I35" s="27"/>
    </row>
    <row r="36" spans="5:9" ht="10.5">
      <c r="E36" s="21" t="s">
        <v>843</v>
      </c>
      <c r="F36" s="27"/>
      <c r="G36" s="27"/>
      <c r="H36" s="27"/>
      <c r="I36" s="27"/>
    </row>
    <row r="37" spans="1:9" ht="10.5">
      <c r="A37" s="21">
        <v>8</v>
      </c>
      <c r="B37" s="21" t="s">
        <v>455</v>
      </c>
      <c r="C37" s="21">
        <v>100</v>
      </c>
      <c r="D37" s="21" t="s">
        <v>192</v>
      </c>
      <c r="E37" s="21" t="s">
        <v>844</v>
      </c>
      <c r="F37" s="27"/>
      <c r="G37" s="27"/>
      <c r="H37" s="27">
        <f>(C37*F37)</f>
        <v>0</v>
      </c>
      <c r="I37" s="27">
        <f>(C37*G37)</f>
        <v>0</v>
      </c>
    </row>
    <row r="38" spans="6:9" ht="10.5">
      <c r="F38" s="27"/>
      <c r="G38" s="27"/>
      <c r="H38" s="27"/>
      <c r="I38" s="27"/>
    </row>
    <row r="39" spans="5:9" ht="10.5">
      <c r="E39" s="21" t="s">
        <v>845</v>
      </c>
      <c r="F39" s="27"/>
      <c r="G39" s="27"/>
      <c r="H39" s="27"/>
      <c r="I39" s="27"/>
    </row>
    <row r="40" spans="5:9" ht="10.5">
      <c r="E40" s="21" t="s">
        <v>846</v>
      </c>
      <c r="F40" s="27"/>
      <c r="G40" s="27"/>
      <c r="H40" s="27"/>
      <c r="I40" s="27"/>
    </row>
    <row r="41" spans="1:9" ht="10.5">
      <c r="A41" s="21">
        <v>9</v>
      </c>
      <c r="B41" s="21" t="s">
        <v>455</v>
      </c>
      <c r="C41" s="21">
        <v>28</v>
      </c>
      <c r="D41" s="21" t="s">
        <v>523</v>
      </c>
      <c r="F41" s="27"/>
      <c r="G41" s="27"/>
      <c r="H41" s="27">
        <f>(C41*F41)</f>
        <v>0</v>
      </c>
      <c r="I41" s="27">
        <f>(C41*G41)</f>
        <v>0</v>
      </c>
    </row>
    <row r="42" spans="6:9" ht="10.5">
      <c r="F42" s="27"/>
      <c r="G42" s="27"/>
      <c r="H42" s="27"/>
      <c r="I42" s="27"/>
    </row>
    <row r="43" spans="5:9" ht="10.5">
      <c r="E43" s="21" t="s">
        <v>847</v>
      </c>
      <c r="F43" s="27"/>
      <c r="G43" s="27"/>
      <c r="H43" s="27"/>
      <c r="I43" s="27"/>
    </row>
    <row r="44" spans="5:9" ht="10.5">
      <c r="E44" s="21" t="s">
        <v>848</v>
      </c>
      <c r="F44" s="27"/>
      <c r="G44" s="27"/>
      <c r="H44" s="27"/>
      <c r="I44" s="27"/>
    </row>
    <row r="45" spans="1:9" ht="10.5">
      <c r="A45" s="21">
        <v>10</v>
      </c>
      <c r="B45" s="21" t="s">
        <v>455</v>
      </c>
      <c r="C45" s="21">
        <v>28</v>
      </c>
      <c r="D45" s="21" t="s">
        <v>13</v>
      </c>
      <c r="E45" s="21" t="s">
        <v>849</v>
      </c>
      <c r="F45" s="27"/>
      <c r="G45" s="27"/>
      <c r="H45" s="27">
        <f>(C45*F45)</f>
        <v>0</v>
      </c>
      <c r="I45" s="27">
        <f>(C45*G45)</f>
        <v>0</v>
      </c>
    </row>
    <row r="46" spans="6:9" ht="10.5">
      <c r="F46" s="27"/>
      <c r="G46" s="27"/>
      <c r="H46" s="27"/>
      <c r="I46" s="27"/>
    </row>
    <row r="47" spans="5:9" ht="10.5">
      <c r="E47" s="21" t="s">
        <v>850</v>
      </c>
      <c r="F47" s="27"/>
      <c r="G47" s="27"/>
      <c r="H47" s="27"/>
      <c r="I47" s="27"/>
    </row>
    <row r="48" spans="5:9" ht="10.5">
      <c r="E48" s="21" t="s">
        <v>851</v>
      </c>
      <c r="F48" s="27"/>
      <c r="G48" s="27"/>
      <c r="H48" s="27"/>
      <c r="I48" s="27"/>
    </row>
    <row r="49" spans="5:9" ht="10.5">
      <c r="E49" s="21" t="s">
        <v>852</v>
      </c>
      <c r="F49" s="27"/>
      <c r="G49" s="27"/>
      <c r="H49" s="27"/>
      <c r="I49" s="27"/>
    </row>
    <row r="50" spans="1:9" ht="10.5">
      <c r="A50" s="21">
        <v>11</v>
      </c>
      <c r="B50" s="21" t="s">
        <v>455</v>
      </c>
      <c r="C50" s="21">
        <v>1</v>
      </c>
      <c r="D50" s="21" t="s">
        <v>13</v>
      </c>
      <c r="E50" s="21" t="s">
        <v>853</v>
      </c>
      <c r="F50" s="27"/>
      <c r="G50" s="27"/>
      <c r="H50" s="27">
        <f>(C50*F50)</f>
        <v>0</v>
      </c>
      <c r="I50" s="27">
        <f>(C50*G50)</f>
        <v>0</v>
      </c>
    </row>
    <row r="51" spans="6:9" ht="10.5">
      <c r="F51" s="27"/>
      <c r="G51" s="27"/>
      <c r="H51" s="27"/>
      <c r="I51" s="27"/>
    </row>
    <row r="52" spans="5:9" ht="10.5">
      <c r="E52" s="21" t="s">
        <v>854</v>
      </c>
      <c r="F52" s="27"/>
      <c r="G52" s="27"/>
      <c r="H52" s="27"/>
      <c r="I52" s="27"/>
    </row>
    <row r="53" spans="5:9" ht="10.5">
      <c r="E53" s="21" t="s">
        <v>855</v>
      </c>
      <c r="F53" s="27"/>
      <c r="G53" s="27"/>
      <c r="H53" s="27"/>
      <c r="I53" s="27"/>
    </row>
    <row r="54" spans="1:9" ht="10.5">
      <c r="A54" s="21">
        <v>12</v>
      </c>
      <c r="B54" s="21" t="s">
        <v>455</v>
      </c>
      <c r="C54" s="21">
        <v>1</v>
      </c>
      <c r="D54" s="21" t="s">
        <v>13</v>
      </c>
      <c r="E54" s="21" t="s">
        <v>856</v>
      </c>
      <c r="F54" s="27"/>
      <c r="G54" s="27"/>
      <c r="H54" s="27">
        <f>(C54*F54)</f>
        <v>0</v>
      </c>
      <c r="I54" s="27">
        <f>(C54*G54)</f>
        <v>0</v>
      </c>
    </row>
    <row r="55" spans="6:9" ht="10.5">
      <c r="F55" s="27"/>
      <c r="G55" s="27"/>
      <c r="H55" s="27"/>
      <c r="I55" s="27"/>
    </row>
    <row r="56" spans="5:9" ht="10.5">
      <c r="E56" s="21" t="s">
        <v>857</v>
      </c>
      <c r="F56" s="27"/>
      <c r="G56" s="27"/>
      <c r="H56" s="27"/>
      <c r="I56" s="27"/>
    </row>
    <row r="57" spans="5:9" ht="10.5">
      <c r="E57" s="21" t="s">
        <v>858</v>
      </c>
      <c r="F57" s="27"/>
      <c r="G57" s="27"/>
      <c r="H57" s="27"/>
      <c r="I57" s="27"/>
    </row>
    <row r="58" spans="5:9" ht="10.5">
      <c r="E58" s="21" t="s">
        <v>781</v>
      </c>
      <c r="F58" s="27"/>
      <c r="G58" s="27"/>
      <c r="H58" s="27"/>
      <c r="I58" s="27"/>
    </row>
    <row r="59" spans="1:9" ht="10.5">
      <c r="A59" s="21">
        <v>13</v>
      </c>
      <c r="B59" s="21" t="s">
        <v>455</v>
      </c>
      <c r="C59" s="21">
        <v>1</v>
      </c>
      <c r="D59" s="21" t="s">
        <v>13</v>
      </c>
      <c r="E59" s="21" t="s">
        <v>859</v>
      </c>
      <c r="F59" s="27"/>
      <c r="G59" s="27"/>
      <c r="H59" s="27">
        <f>(C59*F59)</f>
        <v>0</v>
      </c>
      <c r="I59" s="27">
        <f>(C59*G59)</f>
        <v>0</v>
      </c>
    </row>
    <row r="60" spans="6:9" ht="10.5">
      <c r="F60" s="27"/>
      <c r="G60" s="27"/>
      <c r="H60" s="27"/>
      <c r="I60" s="27"/>
    </row>
    <row r="61" spans="5:9" ht="10.5">
      <c r="E61" s="21" t="s">
        <v>860</v>
      </c>
      <c r="F61" s="27"/>
      <c r="G61" s="27"/>
      <c r="H61" s="27"/>
      <c r="I61" s="27"/>
    </row>
    <row r="62" spans="1:9" ht="10.5">
      <c r="A62" s="21">
        <v>14</v>
      </c>
      <c r="B62" s="21" t="s">
        <v>455</v>
      </c>
      <c r="C62" s="21">
        <v>1</v>
      </c>
      <c r="D62" s="21" t="s">
        <v>861</v>
      </c>
      <c r="F62" s="27"/>
      <c r="G62" s="27"/>
      <c r="H62" s="27">
        <f>(C62*F62)</f>
        <v>0</v>
      </c>
      <c r="I62" s="27">
        <f>(C62*G62)</f>
        <v>0</v>
      </c>
    </row>
    <row r="63" spans="6:9" ht="10.5">
      <c r="F63" s="27"/>
      <c r="G63" s="27"/>
      <c r="H63" s="27"/>
      <c r="I63" s="27"/>
    </row>
    <row r="64" spans="5:9" ht="10.5">
      <c r="E64" s="21" t="s">
        <v>732</v>
      </c>
      <c r="F64" s="27"/>
      <c r="G64" s="27"/>
      <c r="H64" s="27"/>
      <c r="I64" s="27"/>
    </row>
    <row r="65" spans="1:9" ht="10.5">
      <c r="A65" s="21">
        <v>15</v>
      </c>
      <c r="B65" s="21" t="s">
        <v>733</v>
      </c>
      <c r="C65" s="21">
        <v>28</v>
      </c>
      <c r="D65" s="21" t="s">
        <v>13</v>
      </c>
      <c r="E65" s="21" t="s">
        <v>734</v>
      </c>
      <c r="F65" s="27"/>
      <c r="G65" s="27"/>
      <c r="H65" s="27">
        <f>(C65*F65)</f>
        <v>0</v>
      </c>
      <c r="I65" s="27">
        <f>(C65*G65)</f>
        <v>0</v>
      </c>
    </row>
    <row r="66" spans="6:9" ht="10.5">
      <c r="F66" s="27"/>
      <c r="G66" s="27"/>
      <c r="H66" s="27"/>
      <c r="I66" s="27"/>
    </row>
    <row r="67" spans="5:9" ht="10.5">
      <c r="E67" s="21" t="s">
        <v>862</v>
      </c>
      <c r="F67" s="27"/>
      <c r="G67" s="27"/>
      <c r="H67" s="27"/>
      <c r="I67" s="27"/>
    </row>
    <row r="68" spans="1:9" ht="10.5">
      <c r="A68" s="21">
        <v>16</v>
      </c>
      <c r="B68" s="21" t="s">
        <v>455</v>
      </c>
      <c r="C68" s="21">
        <v>1</v>
      </c>
      <c r="D68" s="21" t="s">
        <v>861</v>
      </c>
      <c r="F68" s="27"/>
      <c r="G68" s="27"/>
      <c r="H68" s="27">
        <f>(C68*F68)</f>
        <v>0</v>
      </c>
      <c r="I68" s="27">
        <f>(C68*G68)</f>
        <v>0</v>
      </c>
    </row>
    <row r="69" spans="6:9" ht="10.5">
      <c r="F69" s="27"/>
      <c r="G69" s="27"/>
      <c r="H69" s="27"/>
      <c r="I69" s="27"/>
    </row>
    <row r="70" spans="6:9" ht="10.5">
      <c r="F70" s="27"/>
      <c r="G70" s="27"/>
      <c r="H70" s="27"/>
      <c r="I70" s="27"/>
    </row>
    <row r="71" spans="6:9" ht="10.5">
      <c r="F71" s="27"/>
      <c r="G71" s="27"/>
      <c r="H71" s="27">
        <f>SUM(H1:H70)</f>
        <v>0</v>
      </c>
      <c r="I71" s="27">
        <f>SUM(I1:I70)</f>
        <v>0</v>
      </c>
    </row>
    <row r="72" spans="6:9" ht="10.5">
      <c r="F72" s="27"/>
      <c r="G72" s="27"/>
      <c r="H72" s="27"/>
      <c r="I72" s="27"/>
    </row>
  </sheetData>
  <sheetProtection/>
  <printOptions gridLines="1" horizontalCentered="1"/>
  <pageMargins left="0.35433070866141736" right="0.35433070866141736" top="0.984251968503937" bottom="0.5905511811023623" header="0.5118110236220472" footer="0.5118110236220472"/>
  <pageSetup horizontalDpi="600" verticalDpi="600" orientation="portrait" paperSize="9" r:id="rId1"/>
  <headerFooter alignWithMargins="0">
    <oddHeader>&amp;L&amp;F&amp;C&amp;P&amp;R&amp;A</oddHeader>
  </headerFooter>
</worksheet>
</file>

<file path=xl/worksheets/sheet35.xml><?xml version="1.0" encoding="utf-8"?>
<worksheet xmlns="http://schemas.openxmlformats.org/spreadsheetml/2006/main" xmlns:r="http://schemas.openxmlformats.org/officeDocument/2006/relationships">
  <dimension ref="A1:D43"/>
  <sheetViews>
    <sheetView zoomScalePageLayoutView="0" workbookViewId="0" topLeftCell="A18">
      <selection activeCell="I34" sqref="I34"/>
    </sheetView>
  </sheetViews>
  <sheetFormatPr defaultColWidth="9.140625" defaultRowHeight="15"/>
  <cols>
    <col min="1" max="1" width="39.57421875" style="0" customWidth="1"/>
    <col min="2" max="2" width="11.8515625" style="0" customWidth="1"/>
    <col min="3" max="3" width="22.7109375" style="0" customWidth="1"/>
    <col min="4" max="4" width="21.8515625" style="0" customWidth="1"/>
  </cols>
  <sheetData>
    <row r="1" spans="1:4" ht="15.75">
      <c r="A1" s="50" t="s">
        <v>1378</v>
      </c>
      <c r="B1" s="51"/>
      <c r="C1" s="52"/>
      <c r="D1" s="52"/>
    </row>
    <row r="2" spans="1:4" ht="15.75">
      <c r="A2" s="53" t="s">
        <v>1379</v>
      </c>
      <c r="B2" s="247" t="s">
        <v>1380</v>
      </c>
      <c r="C2" s="260"/>
      <c r="D2" s="260"/>
    </row>
    <row r="3" spans="1:4" ht="15.75">
      <c r="A3" s="53" t="s">
        <v>1381</v>
      </c>
      <c r="B3" s="247" t="s">
        <v>1382</v>
      </c>
      <c r="C3" s="260"/>
      <c r="D3" s="260"/>
    </row>
    <row r="4" spans="1:4" ht="16.5" thickBot="1">
      <c r="A4" s="54" t="s">
        <v>1383</v>
      </c>
      <c r="B4" s="257"/>
      <c r="C4" s="257"/>
      <c r="D4" s="257"/>
    </row>
    <row r="5" spans="1:4" ht="15.75">
      <c r="A5" s="50" t="s">
        <v>1384</v>
      </c>
      <c r="B5" s="51"/>
      <c r="C5" s="50"/>
      <c r="D5" s="50"/>
    </row>
    <row r="6" spans="1:4" ht="15.75">
      <c r="A6" s="53"/>
      <c r="B6" s="247" t="s">
        <v>1385</v>
      </c>
      <c r="C6" s="260"/>
      <c r="D6" s="260"/>
    </row>
    <row r="7" spans="1:4" ht="15.75">
      <c r="A7" s="53"/>
      <c r="B7" s="247" t="s">
        <v>1386</v>
      </c>
      <c r="C7" s="260"/>
      <c r="D7" s="260"/>
    </row>
    <row r="8" spans="1:4" ht="15.75">
      <c r="A8" s="50"/>
      <c r="B8" s="247" t="s">
        <v>1387</v>
      </c>
      <c r="C8" s="260"/>
      <c r="D8" s="260"/>
    </row>
    <row r="9" spans="1:4" ht="16.5" thickBot="1">
      <c r="A9" s="55"/>
      <c r="B9" s="256"/>
      <c r="C9" s="257"/>
      <c r="D9" s="257"/>
    </row>
    <row r="10" spans="1:4" ht="15.75">
      <c r="A10" s="56"/>
      <c r="B10" s="56"/>
      <c r="C10" s="56"/>
      <c r="D10" s="56"/>
    </row>
    <row r="11" spans="1:4" ht="15.75">
      <c r="A11" s="258" t="s">
        <v>1388</v>
      </c>
      <c r="B11" s="258"/>
      <c r="C11" s="258"/>
      <c r="D11" s="258"/>
    </row>
    <row r="12" spans="1:4" ht="15.75">
      <c r="A12" s="52"/>
      <c r="B12" s="57" t="s">
        <v>1389</v>
      </c>
      <c r="C12" s="52"/>
      <c r="D12" s="52"/>
    </row>
    <row r="13" spans="1:4" ht="15.75">
      <c r="A13" s="52"/>
      <c r="B13" s="248"/>
      <c r="C13" s="248"/>
      <c r="D13" s="248"/>
    </row>
    <row r="14" spans="1:4" ht="15.75">
      <c r="A14" s="259" t="s">
        <v>1390</v>
      </c>
      <c r="B14" s="259"/>
      <c r="C14" s="259"/>
      <c r="D14" s="259"/>
    </row>
    <row r="15" spans="1:4" ht="15.75">
      <c r="A15" s="259" t="s">
        <v>1391</v>
      </c>
      <c r="B15" s="259"/>
      <c r="C15" s="259"/>
      <c r="D15" s="259"/>
    </row>
    <row r="16" spans="1:4" ht="15.75">
      <c r="A16" s="259" t="s">
        <v>1392</v>
      </c>
      <c r="B16" s="259"/>
      <c r="C16" s="259"/>
      <c r="D16" s="259"/>
    </row>
    <row r="17" spans="1:4" ht="16.5" thickBot="1">
      <c r="A17" s="54"/>
      <c r="B17" s="249"/>
      <c r="C17" s="249"/>
      <c r="D17" s="249"/>
    </row>
    <row r="18" spans="1:4" ht="15.75">
      <c r="A18" s="52"/>
      <c r="B18" s="52"/>
      <c r="C18" s="52"/>
      <c r="D18" s="52"/>
    </row>
    <row r="19" spans="1:4" ht="15.75">
      <c r="A19" s="58" t="s">
        <v>1393</v>
      </c>
      <c r="B19" s="52"/>
      <c r="C19" s="58" t="s">
        <v>1394</v>
      </c>
      <c r="D19" s="58" t="s">
        <v>1395</v>
      </c>
    </row>
    <row r="20" spans="1:4" ht="15.75">
      <c r="A20" s="52"/>
      <c r="B20" s="52"/>
      <c r="C20" s="52"/>
      <c r="D20" s="52"/>
    </row>
    <row r="21" spans="1:4" ht="15.75">
      <c r="A21" s="59" t="s">
        <v>880</v>
      </c>
      <c r="B21" s="51"/>
      <c r="C21" s="60">
        <f>SUM('KVS-gépészet'!H196)</f>
        <v>0</v>
      </c>
      <c r="D21" s="60">
        <f>SUM('KVS-gépészet'!I196,'KVS-gépészet'!J196)</f>
        <v>0</v>
      </c>
    </row>
    <row r="22" spans="1:4" ht="15.75">
      <c r="A22" s="59" t="s">
        <v>957</v>
      </c>
      <c r="B22" s="51"/>
      <c r="C22" s="60">
        <f>SUM('KVS-gépészet'!H834)</f>
        <v>0</v>
      </c>
      <c r="D22" s="60">
        <f>SUM('KVS-gépészet'!I834,'KVS-gépészet'!J834)</f>
        <v>0</v>
      </c>
    </row>
    <row r="23" spans="1:4" ht="15.75">
      <c r="A23" s="59" t="s">
        <v>1192</v>
      </c>
      <c r="B23" s="51"/>
      <c r="C23" s="60">
        <f>SUM('KVS-gépészet'!H1167)</f>
        <v>0</v>
      </c>
      <c r="D23" s="60">
        <f>SUM('KVS-gépészet'!I1167,'KVS-gépészet'!J1167)</f>
        <v>0</v>
      </c>
    </row>
    <row r="24" spans="1:4" ht="15.75">
      <c r="A24" s="59" t="s">
        <v>1297</v>
      </c>
      <c r="B24" s="51"/>
      <c r="C24" s="60">
        <f>SUM('KVS-gépészet'!H1250)</f>
        <v>0</v>
      </c>
      <c r="D24" s="60">
        <f>SUM('KVS-gépészet'!I1250,'KVS-gépészet'!J1250)</f>
        <v>0</v>
      </c>
    </row>
    <row r="25" spans="1:4" ht="15.75">
      <c r="A25" s="59" t="s">
        <v>1326</v>
      </c>
      <c r="B25" s="51"/>
      <c r="C25" s="60">
        <f>SUM('KVS-gépészet'!H1393)</f>
        <v>0</v>
      </c>
      <c r="D25" s="60">
        <f>SUM('KVS-gépészet'!I1393,'KVS-gépészet'!J1393)</f>
        <v>0</v>
      </c>
    </row>
    <row r="26" spans="1:4" ht="15.75">
      <c r="A26" s="52"/>
      <c r="B26" s="52"/>
      <c r="C26" s="61"/>
      <c r="D26" s="61"/>
    </row>
    <row r="27" spans="1:4" ht="15.75">
      <c r="A27" s="250" t="s">
        <v>1396</v>
      </c>
      <c r="B27" s="250"/>
      <c r="C27" s="250"/>
      <c r="D27" s="250"/>
    </row>
    <row r="28" spans="1:4" ht="15.75">
      <c r="A28" s="52"/>
      <c r="B28" s="52"/>
      <c r="C28" s="52"/>
      <c r="D28" s="52"/>
    </row>
    <row r="29" spans="1:4" ht="16.5" thickBot="1">
      <c r="A29" s="50" t="s">
        <v>1397</v>
      </c>
      <c r="B29" s="62"/>
      <c r="C29" s="63">
        <f>SUM(C21:C26)</f>
        <v>0</v>
      </c>
      <c r="D29" s="63">
        <f>SUM(D21:D26)</f>
        <v>0</v>
      </c>
    </row>
    <row r="30" spans="1:4" ht="15.75">
      <c r="A30" s="52"/>
      <c r="B30" s="64"/>
      <c r="C30" s="61"/>
      <c r="D30" s="61"/>
    </row>
    <row r="31" spans="1:4" ht="16.5" thickBot="1">
      <c r="A31" s="50" t="s">
        <v>1398</v>
      </c>
      <c r="B31" s="52"/>
      <c r="C31" s="251">
        <f>C29+D29</f>
        <v>0</v>
      </c>
      <c r="D31" s="251"/>
    </row>
    <row r="32" spans="1:4" ht="15.75">
      <c r="A32" s="52"/>
      <c r="B32" s="52"/>
      <c r="C32" s="52"/>
      <c r="D32" s="52"/>
    </row>
    <row r="33" spans="1:4" ht="16.5" thickBot="1">
      <c r="A33" s="52" t="s">
        <v>1399</v>
      </c>
      <c r="B33" s="65">
        <v>0.27</v>
      </c>
      <c r="C33" s="252">
        <f>IF(B33&gt;1,C31*B33/100,C31*B33)</f>
        <v>0</v>
      </c>
      <c r="D33" s="252"/>
    </row>
    <row r="34" spans="1:4" ht="15.75">
      <c r="A34" s="52"/>
      <c r="B34" s="52"/>
      <c r="C34" s="52"/>
      <c r="D34" s="52"/>
    </row>
    <row r="35" spans="1:4" ht="15.75">
      <c r="A35" s="52"/>
      <c r="B35" s="52"/>
      <c r="C35" s="52"/>
      <c r="D35" s="52"/>
    </row>
    <row r="36" spans="1:4" ht="16.5" thickBot="1">
      <c r="A36" s="50" t="s">
        <v>1400</v>
      </c>
      <c r="B36" s="52"/>
      <c r="C36" s="253">
        <f>C33+C31</f>
        <v>0</v>
      </c>
      <c r="D36" s="253"/>
    </row>
    <row r="37" spans="1:4" ht="16.5" thickTop="1">
      <c r="A37" s="52"/>
      <c r="B37" s="52"/>
      <c r="C37" s="52"/>
      <c r="D37" s="52"/>
    </row>
    <row r="38" spans="1:4" ht="15.75">
      <c r="A38" s="254"/>
      <c r="B38" s="255"/>
      <c r="C38" s="255"/>
      <c r="D38" s="255"/>
    </row>
    <row r="39" spans="1:4" ht="15.75">
      <c r="A39" s="52"/>
      <c r="B39" s="52"/>
      <c r="C39" s="52"/>
      <c r="D39" s="52"/>
    </row>
    <row r="40" spans="1:4" ht="15.75">
      <c r="A40" s="247"/>
      <c r="B40" s="248"/>
      <c r="C40" s="248"/>
      <c r="D40" s="248"/>
    </row>
    <row r="41" spans="1:4" ht="15.75">
      <c r="A41" s="52"/>
      <c r="B41" s="52"/>
      <c r="C41" s="52"/>
      <c r="D41" s="52"/>
    </row>
    <row r="42" spans="1:4" ht="15.75">
      <c r="A42" s="52"/>
      <c r="B42" s="52"/>
      <c r="C42" s="52"/>
      <c r="D42" s="52"/>
    </row>
    <row r="43" spans="1:4" ht="15.75">
      <c r="A43" s="52"/>
      <c r="B43" s="52"/>
      <c r="C43" s="52"/>
      <c r="D43" s="52"/>
    </row>
  </sheetData>
  <sheetProtection/>
  <mergeCells count="19">
    <mergeCell ref="B2:D2"/>
    <mergeCell ref="B3:D3"/>
    <mergeCell ref="B4:D4"/>
    <mergeCell ref="B6:D6"/>
    <mergeCell ref="B7:D7"/>
    <mergeCell ref="B8:D8"/>
    <mergeCell ref="B9:D9"/>
    <mergeCell ref="A11:D11"/>
    <mergeCell ref="B13:D13"/>
    <mergeCell ref="A14:D14"/>
    <mergeCell ref="A15:D15"/>
    <mergeCell ref="A16:D16"/>
    <mergeCell ref="A40:D40"/>
    <mergeCell ref="B17:D17"/>
    <mergeCell ref="A27:D27"/>
    <mergeCell ref="C31:D31"/>
    <mergeCell ref="C33:D33"/>
    <mergeCell ref="C36:D36"/>
    <mergeCell ref="A38:D3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394"/>
  <sheetViews>
    <sheetView zoomScalePageLayoutView="0" workbookViewId="0" topLeftCell="A1268">
      <selection activeCell="M23" sqref="M23"/>
    </sheetView>
  </sheetViews>
  <sheetFormatPr defaultColWidth="9.140625" defaultRowHeight="15"/>
  <cols>
    <col min="8" max="8" width="11.28125" style="0" bestFit="1" customWidth="1"/>
    <col min="9" max="9" width="10.140625" style="0" bestFit="1" customWidth="1"/>
  </cols>
  <sheetData>
    <row r="1" spans="1:2" ht="15">
      <c r="A1" t="s">
        <v>863</v>
      </c>
      <c r="B1" t="s">
        <v>864</v>
      </c>
    </row>
    <row r="2" spans="1:2" ht="15">
      <c r="A2" t="s">
        <v>865</v>
      </c>
      <c r="B2" t="s">
        <v>866</v>
      </c>
    </row>
    <row r="3" spans="1:2" ht="15">
      <c r="A3" t="s">
        <v>867</v>
      </c>
      <c r="B3" t="s">
        <v>868</v>
      </c>
    </row>
    <row r="4" ht="15">
      <c r="A4" t="s">
        <v>869</v>
      </c>
    </row>
    <row r="5" spans="1:2" ht="15">
      <c r="A5" t="s">
        <v>870</v>
      </c>
      <c r="B5" s="36">
        <v>44054.567094907405</v>
      </c>
    </row>
    <row r="7" spans="1:10" ht="15.75" thickBot="1">
      <c r="A7" s="37" t="s">
        <v>871</v>
      </c>
      <c r="B7" s="37" t="s">
        <v>872</v>
      </c>
      <c r="C7" s="37" t="s">
        <v>873</v>
      </c>
      <c r="D7" s="37" t="s">
        <v>874</v>
      </c>
      <c r="E7" s="37" t="s">
        <v>875</v>
      </c>
      <c r="F7" s="37"/>
      <c r="G7" s="37" t="s">
        <v>876</v>
      </c>
      <c r="H7" s="37" t="s">
        <v>877</v>
      </c>
      <c r="I7" s="37" t="s">
        <v>878</v>
      </c>
      <c r="J7" s="37" t="s">
        <v>879</v>
      </c>
    </row>
    <row r="8" spans="1:10" ht="16.5" thickTop="1">
      <c r="A8" s="38"/>
      <c r="B8" s="39"/>
      <c r="C8" s="39"/>
      <c r="D8" s="39"/>
      <c r="E8" s="39"/>
      <c r="F8" s="39"/>
      <c r="G8" s="39"/>
      <c r="H8" s="39"/>
      <c r="I8" s="39"/>
      <c r="J8" s="39"/>
    </row>
    <row r="9" ht="15.75">
      <c r="A9" s="40" t="s">
        <v>880</v>
      </c>
    </row>
    <row r="11" spans="1:8" ht="15">
      <c r="A11" s="41">
        <v>1</v>
      </c>
      <c r="B11" s="42" t="s">
        <v>881</v>
      </c>
      <c r="C11" s="41" t="s">
        <v>882</v>
      </c>
      <c r="D11" s="43">
        <f>ROUND(5,2)</f>
        <v>5</v>
      </c>
      <c r="E11" s="41" t="s">
        <v>192</v>
      </c>
      <c r="F11" s="42" t="s">
        <v>883</v>
      </c>
      <c r="G11" s="44"/>
      <c r="H11" s="45">
        <f>ROUND(D$11*G11,0)</f>
        <v>0</v>
      </c>
    </row>
    <row r="12" spans="6:9" ht="15">
      <c r="F12" s="42" t="s">
        <v>884</v>
      </c>
      <c r="G12" s="44"/>
      <c r="I12" s="45">
        <f>ROUND(D$11*G12,0)</f>
        <v>0</v>
      </c>
    </row>
    <row r="13" spans="6:10" ht="15">
      <c r="F13" s="42" t="s">
        <v>885</v>
      </c>
      <c r="G13" s="46"/>
      <c r="J13" s="43">
        <f>ROUND(D$11*G13,2)</f>
        <v>0</v>
      </c>
    </row>
    <row r="16" spans="1:8" ht="15">
      <c r="A16" s="41">
        <v>2</v>
      </c>
      <c r="B16" s="42" t="s">
        <v>886</v>
      </c>
      <c r="C16" s="41" t="s">
        <v>887</v>
      </c>
      <c r="D16" s="43">
        <f>ROUND(16,2)</f>
        <v>16</v>
      </c>
      <c r="E16" s="41" t="s">
        <v>192</v>
      </c>
      <c r="F16" s="42" t="s">
        <v>883</v>
      </c>
      <c r="G16" s="44"/>
      <c r="H16" s="45">
        <f>ROUND(D$16*G16,0)</f>
        <v>0</v>
      </c>
    </row>
    <row r="17" spans="6:9" ht="15">
      <c r="F17" s="42" t="s">
        <v>884</v>
      </c>
      <c r="G17" s="44"/>
      <c r="I17" s="45">
        <f>ROUND(D$16*G17,0)</f>
        <v>0</v>
      </c>
    </row>
    <row r="18" spans="6:10" ht="15">
      <c r="F18" s="42" t="s">
        <v>885</v>
      </c>
      <c r="G18" s="46"/>
      <c r="J18" s="43">
        <f>ROUND(D$16*G18,2)</f>
        <v>0</v>
      </c>
    </row>
    <row r="21" spans="1:8" ht="15">
      <c r="A21" s="41">
        <v>3</v>
      </c>
      <c r="B21" s="42" t="s">
        <v>888</v>
      </c>
      <c r="C21" s="41" t="s">
        <v>889</v>
      </c>
      <c r="D21" s="43">
        <f>ROUND(35,2)</f>
        <v>35</v>
      </c>
      <c r="E21" s="41" t="s">
        <v>192</v>
      </c>
      <c r="F21" s="42" t="s">
        <v>883</v>
      </c>
      <c r="G21" s="44"/>
      <c r="H21" s="45">
        <f>ROUND(D$21*G21,0)</f>
        <v>0</v>
      </c>
    </row>
    <row r="22" spans="6:9" ht="15">
      <c r="F22" s="42" t="s">
        <v>884</v>
      </c>
      <c r="G22" s="44"/>
      <c r="I22" s="45">
        <f>ROUND(D$21*G22,0)</f>
        <v>0</v>
      </c>
    </row>
    <row r="23" spans="6:10" ht="15">
      <c r="F23" s="42" t="s">
        <v>885</v>
      </c>
      <c r="G23" s="46"/>
      <c r="J23" s="43">
        <f>ROUND(D$21*G23,2)</f>
        <v>0</v>
      </c>
    </row>
    <row r="26" spans="1:8" ht="15">
      <c r="A26" s="41">
        <v>4</v>
      </c>
      <c r="B26" s="42" t="s">
        <v>890</v>
      </c>
      <c r="C26" s="41" t="s">
        <v>891</v>
      </c>
      <c r="D26" s="43">
        <f>ROUND(1,2)</f>
        <v>1</v>
      </c>
      <c r="E26" s="41" t="s">
        <v>13</v>
      </c>
      <c r="F26" s="42" t="s">
        <v>883</v>
      </c>
      <c r="G26" s="44"/>
      <c r="H26" s="45">
        <f>ROUND(D$26*G26,0)</f>
        <v>0</v>
      </c>
    </row>
    <row r="27" spans="6:9" ht="15">
      <c r="F27" s="42" t="s">
        <v>884</v>
      </c>
      <c r="G27" s="44"/>
      <c r="I27" s="45">
        <f>ROUND(D$26*G27,0)</f>
        <v>0</v>
      </c>
    </row>
    <row r="28" spans="6:10" ht="15">
      <c r="F28" s="42" t="s">
        <v>885</v>
      </c>
      <c r="G28" s="46"/>
      <c r="J28" s="43">
        <f>ROUND(D$26*G28,2)</f>
        <v>0</v>
      </c>
    </row>
    <row r="31" spans="1:8" ht="15">
      <c r="A31" s="41">
        <v>5</v>
      </c>
      <c r="B31" s="42" t="s">
        <v>892</v>
      </c>
      <c r="C31" s="41" t="s">
        <v>893</v>
      </c>
      <c r="D31" s="43">
        <f>ROUND(2,2)</f>
        <v>2</v>
      </c>
      <c r="E31" s="41" t="s">
        <v>13</v>
      </c>
      <c r="F31" s="42" t="s">
        <v>883</v>
      </c>
      <c r="G31" s="44"/>
      <c r="H31" s="45">
        <f>ROUND(D$31*G31,0)</f>
        <v>0</v>
      </c>
    </row>
    <row r="32" spans="6:9" ht="15">
      <c r="F32" s="42" t="s">
        <v>884</v>
      </c>
      <c r="G32" s="44"/>
      <c r="I32" s="45">
        <f>ROUND(D$31*G32,0)</f>
        <v>0</v>
      </c>
    </row>
    <row r="33" spans="6:10" ht="15">
      <c r="F33" s="42" t="s">
        <v>885</v>
      </c>
      <c r="G33" s="46"/>
      <c r="J33" s="43">
        <f>ROUND(D$31*G33,2)</f>
        <v>0</v>
      </c>
    </row>
    <row r="36" spans="1:8" ht="15">
      <c r="A36" s="41">
        <v>6</v>
      </c>
      <c r="B36" s="42" t="s">
        <v>894</v>
      </c>
      <c r="C36" s="41" t="s">
        <v>895</v>
      </c>
      <c r="D36" s="43">
        <f>ROUND(1,2)</f>
        <v>1</v>
      </c>
      <c r="E36" s="41" t="s">
        <v>13</v>
      </c>
      <c r="F36" s="42" t="s">
        <v>883</v>
      </c>
      <c r="G36" s="44"/>
      <c r="H36" s="45">
        <f>ROUND(D$36*G36,0)</f>
        <v>0</v>
      </c>
    </row>
    <row r="37" spans="6:9" ht="15">
      <c r="F37" s="42" t="s">
        <v>884</v>
      </c>
      <c r="G37" s="44"/>
      <c r="I37" s="45">
        <f>ROUND(D$36*G37,0)</f>
        <v>0</v>
      </c>
    </row>
    <row r="38" spans="6:10" ht="15">
      <c r="F38" s="42" t="s">
        <v>885</v>
      </c>
      <c r="G38" s="46"/>
      <c r="J38" s="43">
        <f>ROUND(D$36*G38,2)</f>
        <v>0</v>
      </c>
    </row>
    <row r="41" spans="1:8" ht="15">
      <c r="A41" s="41">
        <v>7</v>
      </c>
      <c r="B41" s="42" t="s">
        <v>896</v>
      </c>
      <c r="C41" s="41" t="s">
        <v>897</v>
      </c>
      <c r="D41" s="43">
        <f>ROUND(2,2)</f>
        <v>2</v>
      </c>
      <c r="E41" s="41" t="s">
        <v>13</v>
      </c>
      <c r="F41" s="42" t="s">
        <v>883</v>
      </c>
      <c r="G41" s="44"/>
      <c r="H41" s="45">
        <f>ROUND(D$41*G41,0)</f>
        <v>0</v>
      </c>
    </row>
    <row r="42" spans="6:9" ht="15">
      <c r="F42" s="42" t="s">
        <v>884</v>
      </c>
      <c r="G42" s="44"/>
      <c r="I42" s="45">
        <f>ROUND(D$41*G42,0)</f>
        <v>0</v>
      </c>
    </row>
    <row r="43" spans="6:10" ht="15">
      <c r="F43" s="42" t="s">
        <v>885</v>
      </c>
      <c r="G43" s="46"/>
      <c r="J43" s="43">
        <f>ROUND(D$41*G43,2)</f>
        <v>0</v>
      </c>
    </row>
    <row r="46" spans="1:8" ht="15">
      <c r="A46" s="41">
        <v>8</v>
      </c>
      <c r="B46" s="42" t="s">
        <v>898</v>
      </c>
      <c r="C46" s="41" t="s">
        <v>899</v>
      </c>
      <c r="D46" s="43">
        <f>ROUND(2,2)</f>
        <v>2</v>
      </c>
      <c r="E46" s="41" t="s">
        <v>13</v>
      </c>
      <c r="F46" s="42" t="s">
        <v>883</v>
      </c>
      <c r="G46" s="44"/>
      <c r="H46" s="45">
        <f>ROUND(D$46*G46,0)</f>
        <v>0</v>
      </c>
    </row>
    <row r="47" spans="6:9" ht="15">
      <c r="F47" s="42" t="s">
        <v>884</v>
      </c>
      <c r="G47" s="44"/>
      <c r="I47" s="45">
        <f>ROUND(D$46*G47,0)</f>
        <v>0</v>
      </c>
    </row>
    <row r="48" spans="6:10" ht="15">
      <c r="F48" s="42" t="s">
        <v>885</v>
      </c>
      <c r="G48" s="46"/>
      <c r="J48" s="43">
        <f>ROUND(D$46*G48,2)</f>
        <v>0</v>
      </c>
    </row>
    <row r="51" spans="1:8" ht="15">
      <c r="A51" s="41">
        <v>9</v>
      </c>
      <c r="B51" s="42" t="s">
        <v>900</v>
      </c>
      <c r="C51" s="41" t="s">
        <v>901</v>
      </c>
      <c r="D51" s="43">
        <f>ROUND(2,2)</f>
        <v>2</v>
      </c>
      <c r="E51" s="41" t="s">
        <v>13</v>
      </c>
      <c r="F51" s="42" t="s">
        <v>883</v>
      </c>
      <c r="G51" s="44"/>
      <c r="H51" s="45">
        <f>ROUND(D$51*G51,0)</f>
        <v>0</v>
      </c>
    </row>
    <row r="52" spans="6:9" ht="15">
      <c r="F52" s="42" t="s">
        <v>884</v>
      </c>
      <c r="G52" s="44"/>
      <c r="I52" s="45">
        <f>ROUND(D$51*G52,0)</f>
        <v>0</v>
      </c>
    </row>
    <row r="53" spans="6:10" ht="15">
      <c r="F53" s="42" t="s">
        <v>885</v>
      </c>
      <c r="G53" s="46"/>
      <c r="J53" s="43">
        <f>ROUND(D$51*G53,2)</f>
        <v>0</v>
      </c>
    </row>
    <row r="56" spans="1:8" ht="15">
      <c r="A56" s="41">
        <v>10</v>
      </c>
      <c r="B56" s="42" t="s">
        <v>902</v>
      </c>
      <c r="C56" s="41" t="s">
        <v>903</v>
      </c>
      <c r="D56" s="43">
        <f>ROUND(1,2)</f>
        <v>1</v>
      </c>
      <c r="E56" s="41" t="s">
        <v>13</v>
      </c>
      <c r="F56" s="42" t="s">
        <v>883</v>
      </c>
      <c r="G56" s="44"/>
      <c r="H56" s="45">
        <f>ROUND(D$56*G56,0)</f>
        <v>0</v>
      </c>
    </row>
    <row r="57" spans="6:9" ht="15">
      <c r="F57" s="42" t="s">
        <v>884</v>
      </c>
      <c r="G57" s="44"/>
      <c r="I57" s="45">
        <f>ROUND(D$56*G57,0)</f>
        <v>0</v>
      </c>
    </row>
    <row r="58" spans="6:10" ht="15">
      <c r="F58" s="42" t="s">
        <v>885</v>
      </c>
      <c r="G58" s="46"/>
      <c r="J58" s="43">
        <f>ROUND(D$56*G58,2)</f>
        <v>0</v>
      </c>
    </row>
    <row r="61" spans="1:8" ht="15">
      <c r="A61" s="41">
        <v>11</v>
      </c>
      <c r="B61" s="42" t="s">
        <v>904</v>
      </c>
      <c r="C61" s="41" t="s">
        <v>905</v>
      </c>
      <c r="D61" s="43">
        <f>ROUND(1,2)</f>
        <v>1</v>
      </c>
      <c r="E61" s="41" t="s">
        <v>13</v>
      </c>
      <c r="F61" s="42" t="s">
        <v>883</v>
      </c>
      <c r="G61" s="44"/>
      <c r="H61" s="45">
        <f>ROUND(D$61*G61,0)</f>
        <v>0</v>
      </c>
    </row>
    <row r="62" spans="6:9" ht="15">
      <c r="F62" s="42" t="s">
        <v>884</v>
      </c>
      <c r="G62" s="44"/>
      <c r="I62" s="45">
        <f>ROUND(D$61*G62,0)</f>
        <v>0</v>
      </c>
    </row>
    <row r="63" spans="6:10" ht="15">
      <c r="F63" s="42" t="s">
        <v>885</v>
      </c>
      <c r="G63" s="46"/>
      <c r="J63" s="43">
        <f>ROUND(D$61*G63,2)</f>
        <v>0</v>
      </c>
    </row>
    <row r="66" spans="1:8" ht="15">
      <c r="A66" s="41">
        <v>12</v>
      </c>
      <c r="B66" s="42" t="s">
        <v>906</v>
      </c>
      <c r="C66" s="41" t="s">
        <v>907</v>
      </c>
      <c r="D66" s="43">
        <f>ROUND(1,2)</f>
        <v>1</v>
      </c>
      <c r="E66" s="41" t="s">
        <v>13</v>
      </c>
      <c r="F66" s="42" t="s">
        <v>883</v>
      </c>
      <c r="G66" s="44"/>
      <c r="H66" s="45">
        <f>ROUND(D$66*G66,0)</f>
        <v>0</v>
      </c>
    </row>
    <row r="67" spans="6:9" ht="15">
      <c r="F67" s="42" t="s">
        <v>884</v>
      </c>
      <c r="G67" s="44"/>
      <c r="I67" s="45">
        <f>ROUND(D$66*G67,0)</f>
        <v>0</v>
      </c>
    </row>
    <row r="68" spans="6:10" ht="15">
      <c r="F68" s="42" t="s">
        <v>885</v>
      </c>
      <c r="G68" s="46"/>
      <c r="J68" s="43">
        <f>ROUND(D$66*G68,2)</f>
        <v>0</v>
      </c>
    </row>
    <row r="71" spans="1:8" ht="15">
      <c r="A71" s="41">
        <v>13</v>
      </c>
      <c r="B71" s="42" t="s">
        <v>908</v>
      </c>
      <c r="C71" s="41" t="s">
        <v>909</v>
      </c>
      <c r="D71" s="43">
        <f>ROUND(2,2)</f>
        <v>2</v>
      </c>
      <c r="E71" s="41" t="s">
        <v>13</v>
      </c>
      <c r="F71" s="42" t="s">
        <v>883</v>
      </c>
      <c r="G71" s="44"/>
      <c r="H71" s="45">
        <f>ROUND(D$71*G71,0)</f>
        <v>0</v>
      </c>
    </row>
    <row r="72" spans="6:9" ht="15">
      <c r="F72" s="42" t="s">
        <v>884</v>
      </c>
      <c r="G72" s="44"/>
      <c r="I72" s="45">
        <f>ROUND(D$71*G72,0)</f>
        <v>0</v>
      </c>
    </row>
    <row r="73" spans="6:10" ht="15">
      <c r="F73" s="42" t="s">
        <v>885</v>
      </c>
      <c r="G73" s="46"/>
      <c r="J73" s="43">
        <f>ROUND(D$71*G73,2)</f>
        <v>0</v>
      </c>
    </row>
    <row r="76" spans="1:8" ht="15">
      <c r="A76" s="41">
        <v>14</v>
      </c>
      <c r="B76" s="42" t="s">
        <v>910</v>
      </c>
      <c r="C76" s="41" t="s">
        <v>911</v>
      </c>
      <c r="D76" s="43">
        <f>ROUND(1,2)</f>
        <v>1</v>
      </c>
      <c r="E76" s="41" t="s">
        <v>13</v>
      </c>
      <c r="F76" s="42" t="s">
        <v>883</v>
      </c>
      <c r="G76" s="44"/>
      <c r="H76" s="45">
        <f>ROUND(D$76*G76,0)</f>
        <v>0</v>
      </c>
    </row>
    <row r="77" spans="6:9" ht="15">
      <c r="F77" s="42" t="s">
        <v>884</v>
      </c>
      <c r="G77" s="44"/>
      <c r="I77" s="45">
        <f>ROUND(D$76*G77,0)</f>
        <v>0</v>
      </c>
    </row>
    <row r="78" spans="6:10" ht="15">
      <c r="F78" s="42" t="s">
        <v>885</v>
      </c>
      <c r="G78" s="46"/>
      <c r="J78" s="43">
        <f>ROUND(D$76*G78,2)</f>
        <v>0</v>
      </c>
    </row>
    <row r="81" spans="1:8" ht="15">
      <c r="A81" s="41">
        <v>15</v>
      </c>
      <c r="B81" s="42" t="s">
        <v>912</v>
      </c>
      <c r="C81" s="41" t="s">
        <v>913</v>
      </c>
      <c r="D81" s="43">
        <f>ROUND(1,2)</f>
        <v>1</v>
      </c>
      <c r="E81" s="41" t="s">
        <v>13</v>
      </c>
      <c r="F81" s="42" t="s">
        <v>883</v>
      </c>
      <c r="G81" s="44"/>
      <c r="H81" s="45">
        <f>ROUND(D$81*G81,0)</f>
        <v>0</v>
      </c>
    </row>
    <row r="82" spans="6:9" ht="15">
      <c r="F82" s="42" t="s">
        <v>884</v>
      </c>
      <c r="G82" s="44"/>
      <c r="I82" s="45">
        <f>ROUND(D$81*G82,0)</f>
        <v>0</v>
      </c>
    </row>
    <row r="83" spans="6:10" ht="15">
      <c r="F83" s="42" t="s">
        <v>885</v>
      </c>
      <c r="G83" s="46"/>
      <c r="J83" s="43">
        <f>ROUND(D$81*G83,2)</f>
        <v>0</v>
      </c>
    </row>
    <row r="86" spans="1:8" ht="15">
      <c r="A86" s="41">
        <v>16</v>
      </c>
      <c r="B86" s="42" t="s">
        <v>914</v>
      </c>
      <c r="C86" s="41" t="s">
        <v>915</v>
      </c>
      <c r="D86" s="43">
        <f>ROUND(1,2)</f>
        <v>1</v>
      </c>
      <c r="E86" s="41" t="s">
        <v>13</v>
      </c>
      <c r="F86" s="42" t="s">
        <v>883</v>
      </c>
      <c r="G86" s="44"/>
      <c r="H86" s="45">
        <f>ROUND(D$86*G86,0)</f>
        <v>0</v>
      </c>
    </row>
    <row r="87" spans="6:9" ht="15">
      <c r="F87" s="42" t="s">
        <v>884</v>
      </c>
      <c r="G87" s="44"/>
      <c r="I87" s="45">
        <f>ROUND(D$86*G87,0)</f>
        <v>0</v>
      </c>
    </row>
    <row r="88" spans="6:10" ht="15">
      <c r="F88" s="42" t="s">
        <v>885</v>
      </c>
      <c r="G88" s="46"/>
      <c r="J88" s="43">
        <f>ROUND(D$86*G88,2)</f>
        <v>0</v>
      </c>
    </row>
    <row r="91" spans="1:8" ht="15">
      <c r="A91" s="41">
        <v>17</v>
      </c>
      <c r="B91" s="42" t="s">
        <v>916</v>
      </c>
      <c r="C91" s="41" t="s">
        <v>917</v>
      </c>
      <c r="D91" s="43">
        <f>ROUND(2,2)</f>
        <v>2</v>
      </c>
      <c r="E91" s="41" t="s">
        <v>13</v>
      </c>
      <c r="F91" s="42" t="s">
        <v>883</v>
      </c>
      <c r="G91" s="44"/>
      <c r="H91" s="45">
        <f>ROUND(D$91*G91,0)</f>
        <v>0</v>
      </c>
    </row>
    <row r="92" spans="6:9" ht="15">
      <c r="F92" s="42" t="s">
        <v>884</v>
      </c>
      <c r="G92" s="44"/>
      <c r="I92" s="45">
        <f>ROUND(D$91*G92,0)</f>
        <v>0</v>
      </c>
    </row>
    <row r="93" spans="6:10" ht="15">
      <c r="F93" s="42" t="s">
        <v>885</v>
      </c>
      <c r="G93" s="46"/>
      <c r="J93" s="43">
        <f>ROUND(D$91*G93,2)</f>
        <v>0</v>
      </c>
    </row>
    <row r="96" spans="1:8" ht="15">
      <c r="A96" s="41">
        <v>18</v>
      </c>
      <c r="B96" s="42" t="s">
        <v>918</v>
      </c>
      <c r="C96" s="41" t="s">
        <v>919</v>
      </c>
      <c r="D96" s="43">
        <f>ROUND(1,2)</f>
        <v>1</v>
      </c>
      <c r="E96" s="41" t="s">
        <v>13</v>
      </c>
      <c r="F96" s="42" t="s">
        <v>883</v>
      </c>
      <c r="G96" s="44"/>
      <c r="H96" s="45">
        <f>ROUND(D$96*G96,0)</f>
        <v>0</v>
      </c>
    </row>
    <row r="97" spans="6:9" ht="15">
      <c r="F97" s="42" t="s">
        <v>884</v>
      </c>
      <c r="G97" s="44"/>
      <c r="I97" s="45">
        <f>ROUND(D$96*G97,0)</f>
        <v>0</v>
      </c>
    </row>
    <row r="98" spans="6:10" ht="15">
      <c r="F98" s="42" t="s">
        <v>885</v>
      </c>
      <c r="G98" s="46"/>
      <c r="J98" s="43">
        <f>ROUND(D$96*G98,2)</f>
        <v>0</v>
      </c>
    </row>
    <row r="101" spans="1:8" ht="15">
      <c r="A101" s="41">
        <v>19</v>
      </c>
      <c r="B101" s="42" t="s">
        <v>920</v>
      </c>
      <c r="C101" s="41" t="s">
        <v>921</v>
      </c>
      <c r="D101" s="43">
        <f>ROUND(1,2)</f>
        <v>1</v>
      </c>
      <c r="E101" s="41" t="s">
        <v>13</v>
      </c>
      <c r="F101" s="42" t="s">
        <v>883</v>
      </c>
      <c r="G101" s="44"/>
      <c r="H101" s="45">
        <f>ROUND(D$101*G101,0)</f>
        <v>0</v>
      </c>
    </row>
    <row r="102" spans="6:9" ht="15">
      <c r="F102" s="42" t="s">
        <v>884</v>
      </c>
      <c r="G102" s="44"/>
      <c r="I102" s="45">
        <f>ROUND(D$101*G102,0)</f>
        <v>0</v>
      </c>
    </row>
    <row r="103" spans="6:10" ht="15">
      <c r="F103" s="42" t="s">
        <v>885</v>
      </c>
      <c r="G103" s="46"/>
      <c r="J103" s="43">
        <f>ROUND(D$101*G103,2)</f>
        <v>0</v>
      </c>
    </row>
    <row r="106" spans="1:8" ht="15">
      <c r="A106" s="41">
        <v>20</v>
      </c>
      <c r="B106" s="42" t="s">
        <v>922</v>
      </c>
      <c r="C106" s="41" t="s">
        <v>923</v>
      </c>
      <c r="D106" s="43">
        <f>ROUND(1,2)</f>
        <v>1</v>
      </c>
      <c r="E106" s="41" t="s">
        <v>13</v>
      </c>
      <c r="F106" s="42" t="s">
        <v>883</v>
      </c>
      <c r="G106" s="44"/>
      <c r="H106" s="45">
        <f>ROUND(D$106*G106,0)</f>
        <v>0</v>
      </c>
    </row>
    <row r="107" spans="6:9" ht="15">
      <c r="F107" s="42" t="s">
        <v>884</v>
      </c>
      <c r="G107" s="44"/>
      <c r="I107" s="45">
        <f>ROUND(D$106*G107,0)</f>
        <v>0</v>
      </c>
    </row>
    <row r="108" spans="6:10" ht="15">
      <c r="F108" s="42" t="s">
        <v>885</v>
      </c>
      <c r="G108" s="46"/>
      <c r="J108" s="43">
        <f>ROUND(D$106*G108,2)</f>
        <v>0</v>
      </c>
    </row>
    <row r="111" spans="1:8" ht="15">
      <c r="A111" s="41">
        <v>21</v>
      </c>
      <c r="B111" s="42" t="s">
        <v>924</v>
      </c>
      <c r="C111" s="41" t="s">
        <v>925</v>
      </c>
      <c r="D111" s="43">
        <f>ROUND(5,2)</f>
        <v>5</v>
      </c>
      <c r="E111" s="41" t="s">
        <v>192</v>
      </c>
      <c r="F111" s="42" t="s">
        <v>883</v>
      </c>
      <c r="G111" s="44"/>
      <c r="H111" s="45">
        <f>ROUND(D$111*G111,0)</f>
        <v>0</v>
      </c>
    </row>
    <row r="112" spans="6:9" ht="15">
      <c r="F112" s="42" t="s">
        <v>884</v>
      </c>
      <c r="G112" s="44"/>
      <c r="I112" s="45">
        <f>ROUND(D$111*G112,0)</f>
        <v>0</v>
      </c>
    </row>
    <row r="113" spans="6:10" ht="15">
      <c r="F113" s="42" t="s">
        <v>885</v>
      </c>
      <c r="G113" s="46"/>
      <c r="J113" s="43">
        <f>ROUND(D$111*G113,2)</f>
        <v>0</v>
      </c>
    </row>
    <row r="116" spans="1:8" ht="15">
      <c r="A116" s="41">
        <v>22</v>
      </c>
      <c r="B116" s="42" t="s">
        <v>926</v>
      </c>
      <c r="C116" s="41" t="s">
        <v>927</v>
      </c>
      <c r="D116" s="43">
        <f>ROUND(2,2)</f>
        <v>2</v>
      </c>
      <c r="E116" s="41" t="s">
        <v>13</v>
      </c>
      <c r="F116" s="42" t="s">
        <v>883</v>
      </c>
      <c r="G116" s="44"/>
      <c r="H116" s="45">
        <f>ROUND(D$116*G116,0)</f>
        <v>0</v>
      </c>
    </row>
    <row r="117" spans="6:9" ht="15">
      <c r="F117" s="42" t="s">
        <v>884</v>
      </c>
      <c r="G117" s="44"/>
      <c r="I117" s="45">
        <f>ROUND(D$116*G117,0)</f>
        <v>0</v>
      </c>
    </row>
    <row r="118" spans="6:10" ht="15">
      <c r="F118" s="42" t="s">
        <v>885</v>
      </c>
      <c r="G118" s="46"/>
      <c r="J118" s="43">
        <f>ROUND(D$116*G118,2)</f>
        <v>0</v>
      </c>
    </row>
    <row r="121" spans="1:8" ht="15">
      <c r="A121" s="41">
        <v>23</v>
      </c>
      <c r="B121" s="42" t="s">
        <v>928</v>
      </c>
      <c r="C121" s="41" t="s">
        <v>929</v>
      </c>
      <c r="D121" s="43">
        <f>ROUND(2,2)</f>
        <v>2</v>
      </c>
      <c r="E121" s="41" t="s">
        <v>13</v>
      </c>
      <c r="F121" s="42" t="s">
        <v>883</v>
      </c>
      <c r="G121" s="44"/>
      <c r="H121" s="45">
        <f>ROUND(D$121*G121,0)</f>
        <v>0</v>
      </c>
    </row>
    <row r="122" spans="6:9" ht="15">
      <c r="F122" s="42" t="s">
        <v>884</v>
      </c>
      <c r="G122" s="44"/>
      <c r="I122" s="45">
        <f>ROUND(D$121*G122,0)</f>
        <v>0</v>
      </c>
    </row>
    <row r="123" spans="6:10" ht="15">
      <c r="F123" s="42" t="s">
        <v>885</v>
      </c>
      <c r="G123" s="46"/>
      <c r="J123" s="43">
        <f>ROUND(D$121*G123,2)</f>
        <v>0</v>
      </c>
    </row>
    <row r="126" spans="1:8" ht="15">
      <c r="A126" s="41">
        <v>24</v>
      </c>
      <c r="B126" s="42" t="s">
        <v>930</v>
      </c>
      <c r="C126" s="41" t="s">
        <v>931</v>
      </c>
      <c r="D126" s="43">
        <f>ROUND(12,2)</f>
        <v>12</v>
      </c>
      <c r="E126" s="41" t="s">
        <v>13</v>
      </c>
      <c r="F126" s="42" t="s">
        <v>883</v>
      </c>
      <c r="G126" s="44"/>
      <c r="H126" s="45">
        <f>ROUND(D$126*G126,0)</f>
        <v>0</v>
      </c>
    </row>
    <row r="127" spans="6:9" ht="15">
      <c r="F127" s="42" t="s">
        <v>884</v>
      </c>
      <c r="G127" s="44"/>
      <c r="I127" s="45">
        <f>ROUND(D$126*G127,0)</f>
        <v>0</v>
      </c>
    </row>
    <row r="128" spans="6:10" ht="15">
      <c r="F128" s="42" t="s">
        <v>885</v>
      </c>
      <c r="G128" s="46"/>
      <c r="J128" s="43">
        <f>ROUND(D$126*G128,2)</f>
        <v>0</v>
      </c>
    </row>
    <row r="131" spans="1:8" ht="15">
      <c r="A131" s="41">
        <v>25</v>
      </c>
      <c r="B131" s="42" t="s">
        <v>930</v>
      </c>
      <c r="C131" s="41" t="s">
        <v>932</v>
      </c>
      <c r="D131" s="43">
        <f>ROUND(1,2)</f>
        <v>1</v>
      </c>
      <c r="E131" s="41" t="s">
        <v>523</v>
      </c>
      <c r="F131" s="42" t="s">
        <v>883</v>
      </c>
      <c r="G131" s="44"/>
      <c r="H131" s="45">
        <f>ROUND(D$131*G131,0)</f>
        <v>0</v>
      </c>
    </row>
    <row r="132" spans="6:9" ht="15">
      <c r="F132" s="42" t="s">
        <v>884</v>
      </c>
      <c r="G132" s="44"/>
      <c r="I132" s="45">
        <f>ROUND(D$131*G132,0)</f>
        <v>0</v>
      </c>
    </row>
    <row r="133" spans="6:10" ht="15">
      <c r="F133" s="42" t="s">
        <v>885</v>
      </c>
      <c r="G133" s="46"/>
      <c r="J133" s="43">
        <f>ROUND(D$131*G133,2)</f>
        <v>0</v>
      </c>
    </row>
    <row r="136" spans="1:8" ht="15">
      <c r="A136" s="41">
        <v>26</v>
      </c>
      <c r="B136" s="42" t="s">
        <v>933</v>
      </c>
      <c r="C136" s="41" t="s">
        <v>934</v>
      </c>
      <c r="D136" s="43">
        <f>ROUND(4,2)</f>
        <v>4</v>
      </c>
      <c r="E136" s="41" t="s">
        <v>192</v>
      </c>
      <c r="F136" s="42" t="s">
        <v>883</v>
      </c>
      <c r="G136" s="44"/>
      <c r="H136" s="45">
        <f>ROUND(D$136*G136,0)</f>
        <v>0</v>
      </c>
    </row>
    <row r="137" spans="6:9" ht="15">
      <c r="F137" s="42" t="s">
        <v>884</v>
      </c>
      <c r="G137" s="46"/>
      <c r="I137" s="43">
        <f>ROUND(D$136*G137,2)</f>
        <v>0</v>
      </c>
    </row>
    <row r="138" spans="6:10" ht="15">
      <c r="F138" s="42" t="s">
        <v>885</v>
      </c>
      <c r="G138" s="46"/>
      <c r="J138" s="43">
        <f>ROUND(D$136*G138,2)</f>
        <v>0</v>
      </c>
    </row>
    <row r="141" spans="1:8" ht="15">
      <c r="A141" s="41">
        <v>27</v>
      </c>
      <c r="B141" s="42" t="s">
        <v>935</v>
      </c>
      <c r="C141" s="41" t="s">
        <v>936</v>
      </c>
      <c r="D141" s="43">
        <f>ROUND(1,2)</f>
        <v>1</v>
      </c>
      <c r="E141" s="41" t="s">
        <v>13</v>
      </c>
      <c r="F141" s="42" t="s">
        <v>883</v>
      </c>
      <c r="G141" s="46"/>
      <c r="H141" s="43">
        <f>ROUND(D$141*G141,2)</f>
        <v>0</v>
      </c>
    </row>
    <row r="142" spans="6:9" ht="15">
      <c r="F142" s="42" t="s">
        <v>884</v>
      </c>
      <c r="G142" s="44"/>
      <c r="I142" s="45">
        <f>ROUND(D$141*G142,0)</f>
        <v>0</v>
      </c>
    </row>
    <row r="143" spans="6:10" ht="15">
      <c r="F143" s="42" t="s">
        <v>885</v>
      </c>
      <c r="G143" s="46"/>
      <c r="J143" s="43">
        <f>ROUND(D$141*G143,2)</f>
        <v>0</v>
      </c>
    </row>
    <row r="146" spans="1:8" ht="15">
      <c r="A146" s="41">
        <v>28</v>
      </c>
      <c r="B146" s="42" t="s">
        <v>937</v>
      </c>
      <c r="C146" s="41" t="s">
        <v>938</v>
      </c>
      <c r="D146" s="43">
        <f>ROUND(5,2)</f>
        <v>5</v>
      </c>
      <c r="E146" s="41" t="s">
        <v>13</v>
      </c>
      <c r="F146" s="42" t="s">
        <v>883</v>
      </c>
      <c r="G146" s="44"/>
      <c r="H146" s="45">
        <f>ROUND(D$146*G146,0)</f>
        <v>0</v>
      </c>
    </row>
    <row r="147" spans="6:9" ht="15">
      <c r="F147" s="42" t="s">
        <v>884</v>
      </c>
      <c r="G147" s="44"/>
      <c r="I147" s="45">
        <f>ROUND(D$146*G147,0)</f>
        <v>0</v>
      </c>
    </row>
    <row r="148" spans="6:10" ht="15">
      <c r="F148" s="42" t="s">
        <v>885</v>
      </c>
      <c r="G148" s="46"/>
      <c r="J148" s="43">
        <f>ROUND(D$146*G148,2)</f>
        <v>0</v>
      </c>
    </row>
    <row r="151" spans="1:8" ht="15">
      <c r="A151" s="41">
        <v>29</v>
      </c>
      <c r="B151" s="42" t="s">
        <v>939</v>
      </c>
      <c r="C151" s="41" t="s">
        <v>940</v>
      </c>
      <c r="D151" s="43">
        <f>ROUND(2,2)</f>
        <v>2</v>
      </c>
      <c r="E151" s="41" t="s">
        <v>13</v>
      </c>
      <c r="F151" s="42" t="s">
        <v>883</v>
      </c>
      <c r="G151" s="46"/>
      <c r="H151" s="45">
        <f>ROUND(D$151*G151,0)</f>
        <v>0</v>
      </c>
    </row>
    <row r="152" spans="6:9" ht="15">
      <c r="F152" s="42" t="s">
        <v>884</v>
      </c>
      <c r="G152" s="44"/>
      <c r="I152" s="45">
        <f>ROUND(D$151*G152,0)</f>
        <v>0</v>
      </c>
    </row>
    <row r="153" spans="6:10" ht="15">
      <c r="F153" s="42" t="s">
        <v>885</v>
      </c>
      <c r="G153" s="46"/>
      <c r="J153" s="43">
        <f>ROUND(D$151*G153,2)</f>
        <v>0</v>
      </c>
    </row>
    <row r="156" spans="1:8" ht="15">
      <c r="A156" s="41">
        <v>30</v>
      </c>
      <c r="B156" s="42" t="s">
        <v>941</v>
      </c>
      <c r="C156" s="41" t="s">
        <v>942</v>
      </c>
      <c r="D156" s="43">
        <f>ROUND(8,2)</f>
        <v>8</v>
      </c>
      <c r="E156" s="41" t="s">
        <v>41</v>
      </c>
      <c r="F156" s="42" t="s">
        <v>883</v>
      </c>
      <c r="G156" s="46"/>
      <c r="H156" s="43">
        <f>ROUND(D$156*G156,2)</f>
        <v>0</v>
      </c>
    </row>
    <row r="157" spans="6:9" ht="15">
      <c r="F157" s="42" t="s">
        <v>884</v>
      </c>
      <c r="G157" s="44"/>
      <c r="I157" s="45">
        <f>ROUND(D$156*G157,0)</f>
        <v>0</v>
      </c>
    </row>
    <row r="158" spans="6:10" ht="15">
      <c r="F158" s="42" t="s">
        <v>885</v>
      </c>
      <c r="G158" s="46"/>
      <c r="J158" s="43">
        <f>ROUND(D$156*G158,2)</f>
        <v>0</v>
      </c>
    </row>
    <row r="161" spans="1:8" ht="15">
      <c r="A161" s="41">
        <v>31</v>
      </c>
      <c r="B161" s="42" t="s">
        <v>943</v>
      </c>
      <c r="C161" s="41" t="s">
        <v>944</v>
      </c>
      <c r="D161" s="43">
        <f>ROUND(8,2)</f>
        <v>8</v>
      </c>
      <c r="E161" s="41" t="s">
        <v>41</v>
      </c>
      <c r="F161" s="42" t="s">
        <v>883</v>
      </c>
      <c r="G161" s="46"/>
      <c r="H161" s="43">
        <f>ROUND(D$161*G161,2)</f>
        <v>0</v>
      </c>
    </row>
    <row r="162" spans="6:9" ht="15">
      <c r="F162" s="42" t="s">
        <v>884</v>
      </c>
      <c r="G162" s="44"/>
      <c r="I162" s="45">
        <f>ROUND(D$161*G162,0)</f>
        <v>0</v>
      </c>
    </row>
    <row r="163" spans="6:10" ht="15">
      <c r="F163" s="42" t="s">
        <v>885</v>
      </c>
      <c r="G163" s="46"/>
      <c r="J163" s="43">
        <f>ROUND(D$161*G163,2)</f>
        <v>0</v>
      </c>
    </row>
    <row r="166" spans="1:8" ht="15">
      <c r="A166" s="41">
        <v>32</v>
      </c>
      <c r="B166" s="42" t="s">
        <v>945</v>
      </c>
      <c r="C166" s="41" t="s">
        <v>946</v>
      </c>
      <c r="D166" s="43">
        <f>ROUND(8,2)</f>
        <v>8</v>
      </c>
      <c r="E166" s="41" t="s">
        <v>41</v>
      </c>
      <c r="F166" s="42" t="s">
        <v>883</v>
      </c>
      <c r="G166" s="46"/>
      <c r="H166" s="43">
        <f>ROUND(D$166*G166,2)</f>
        <v>0</v>
      </c>
    </row>
    <row r="167" spans="6:9" ht="15">
      <c r="F167" s="42" t="s">
        <v>884</v>
      </c>
      <c r="G167" s="44"/>
      <c r="I167" s="45">
        <f>ROUND(D$166*G167,0)</f>
        <v>0</v>
      </c>
    </row>
    <row r="168" spans="6:10" ht="15">
      <c r="F168" s="42" t="s">
        <v>885</v>
      </c>
      <c r="G168" s="46"/>
      <c r="J168" s="43">
        <f>ROUND(D$166*G168,2)</f>
        <v>0</v>
      </c>
    </row>
    <row r="171" spans="1:8" ht="15">
      <c r="A171" s="41">
        <v>33</v>
      </c>
      <c r="B171" s="42" t="s">
        <v>947</v>
      </c>
      <c r="C171" s="41" t="s">
        <v>948</v>
      </c>
      <c r="D171" s="43">
        <f>ROUND(4,2)</f>
        <v>4</v>
      </c>
      <c r="E171" s="41" t="s">
        <v>41</v>
      </c>
      <c r="F171" s="42" t="s">
        <v>883</v>
      </c>
      <c r="G171" s="46"/>
      <c r="H171" s="43">
        <f>ROUND(D$171*G171,2)</f>
        <v>0</v>
      </c>
    </row>
    <row r="172" spans="6:9" ht="15">
      <c r="F172" s="42" t="s">
        <v>884</v>
      </c>
      <c r="G172" s="44"/>
      <c r="I172" s="45">
        <f>ROUND(D$171*G172,0)</f>
        <v>0</v>
      </c>
    </row>
    <row r="173" spans="6:10" ht="15">
      <c r="F173" s="42" t="s">
        <v>885</v>
      </c>
      <c r="G173" s="46"/>
      <c r="J173" s="43">
        <f>ROUND(D$171*G173,2)</f>
        <v>0</v>
      </c>
    </row>
    <row r="176" spans="1:8" ht="15">
      <c r="A176" s="41">
        <v>34</v>
      </c>
      <c r="B176" s="42" t="s">
        <v>949</v>
      </c>
      <c r="C176" s="41" t="s">
        <v>950</v>
      </c>
      <c r="D176" s="43">
        <f>ROUND(4,2)</f>
        <v>4</v>
      </c>
      <c r="E176" s="41" t="s">
        <v>41</v>
      </c>
      <c r="F176" s="42" t="s">
        <v>883</v>
      </c>
      <c r="G176" s="46"/>
      <c r="H176" s="43">
        <f>ROUND(D$176*G176,2)</f>
        <v>0</v>
      </c>
    </row>
    <row r="177" spans="6:9" ht="15">
      <c r="F177" s="42" t="s">
        <v>884</v>
      </c>
      <c r="G177" s="44"/>
      <c r="I177" s="45">
        <f>ROUND(D$176*G177,0)</f>
        <v>0</v>
      </c>
    </row>
    <row r="178" spans="6:10" ht="15">
      <c r="F178" s="42" t="s">
        <v>885</v>
      </c>
      <c r="G178" s="46"/>
      <c r="J178" s="43">
        <f>ROUND(D$176*G178,2)</f>
        <v>0</v>
      </c>
    </row>
    <row r="181" spans="1:8" ht="15">
      <c r="A181" s="41">
        <v>35</v>
      </c>
      <c r="B181" s="42" t="s">
        <v>951</v>
      </c>
      <c r="C181" s="41" t="s">
        <v>952</v>
      </c>
      <c r="D181" s="43">
        <f>ROUND(4,2)</f>
        <v>4</v>
      </c>
      <c r="E181" s="41" t="s">
        <v>41</v>
      </c>
      <c r="F181" s="42" t="s">
        <v>883</v>
      </c>
      <c r="G181" s="46"/>
      <c r="H181" s="43">
        <f>ROUND(D$181*G181,2)</f>
        <v>0</v>
      </c>
    </row>
    <row r="182" spans="6:9" ht="15">
      <c r="F182" s="42" t="s">
        <v>884</v>
      </c>
      <c r="G182" s="44"/>
      <c r="I182" s="45">
        <f>ROUND(D$181*G182,0)</f>
        <v>0</v>
      </c>
    </row>
    <row r="183" spans="6:10" ht="15">
      <c r="F183" s="42" t="s">
        <v>885</v>
      </c>
      <c r="G183" s="46"/>
      <c r="J183" s="43">
        <f>ROUND(D$181*G183,2)</f>
        <v>0</v>
      </c>
    </row>
    <row r="186" spans="1:8" ht="15">
      <c r="A186" s="41">
        <v>36</v>
      </c>
      <c r="B186" s="42" t="s">
        <v>953</v>
      </c>
      <c r="C186" s="41" t="s">
        <v>954</v>
      </c>
      <c r="D186" s="43">
        <f>ROUND(4,2)</f>
        <v>4</v>
      </c>
      <c r="E186" s="41" t="s">
        <v>41</v>
      </c>
      <c r="F186" s="42" t="s">
        <v>883</v>
      </c>
      <c r="G186" s="46"/>
      <c r="H186" s="43">
        <f>ROUND(D$186*G186,2)</f>
        <v>0</v>
      </c>
    </row>
    <row r="187" spans="6:9" ht="15">
      <c r="F187" s="42" t="s">
        <v>884</v>
      </c>
      <c r="G187" s="44"/>
      <c r="I187" s="45">
        <f>ROUND(D$186*G187,0)</f>
        <v>0</v>
      </c>
    </row>
    <row r="188" spans="6:10" ht="15">
      <c r="F188" s="42" t="s">
        <v>885</v>
      </c>
      <c r="G188" s="46"/>
      <c r="J188" s="43">
        <f>ROUND(D$186*G188,2)</f>
        <v>0</v>
      </c>
    </row>
    <row r="191" spans="1:8" ht="15">
      <c r="A191" s="41">
        <v>37</v>
      </c>
      <c r="B191" s="42" t="s">
        <v>955</v>
      </c>
      <c r="C191" s="41" t="s">
        <v>956</v>
      </c>
      <c r="D191" s="43">
        <f>ROUND(1,2)</f>
        <v>1</v>
      </c>
      <c r="E191" s="41" t="s">
        <v>13</v>
      </c>
      <c r="F191" s="42" t="s">
        <v>883</v>
      </c>
      <c r="G191" s="44"/>
      <c r="H191" s="45">
        <f>ROUND(D$191*G191,0)</f>
        <v>0</v>
      </c>
    </row>
    <row r="192" spans="6:9" ht="15">
      <c r="F192" s="42" t="s">
        <v>884</v>
      </c>
      <c r="G192" s="46"/>
      <c r="I192" s="43">
        <f>ROUND(D$191*G192,2)</f>
        <v>0</v>
      </c>
    </row>
    <row r="193" spans="6:10" ht="15">
      <c r="F193" s="42" t="s">
        <v>885</v>
      </c>
      <c r="G193" s="46"/>
      <c r="J193" s="43">
        <f>ROUND(D$191*G193,2)</f>
        <v>0</v>
      </c>
    </row>
    <row r="195" ht="15.75" thickBot="1"/>
    <row r="196" spans="1:10" ht="15.75">
      <c r="A196" s="40"/>
      <c r="H196" s="47">
        <f>ROUND(SUM(H10:H195),0)</f>
        <v>0</v>
      </c>
      <c r="I196" s="47">
        <f>ROUND(SUM(I10:I195),0)</f>
        <v>0</v>
      </c>
      <c r="J196" s="48">
        <f>ROUND(SUM(J10:J195),2)</f>
        <v>0</v>
      </c>
    </row>
    <row r="197" ht="15.75">
      <c r="A197" s="40" t="s">
        <v>957</v>
      </c>
    </row>
    <row r="199" spans="1:8" ht="15">
      <c r="A199" s="41">
        <v>1</v>
      </c>
      <c r="B199" s="42" t="s">
        <v>958</v>
      </c>
      <c r="C199" s="41" t="s">
        <v>959</v>
      </c>
      <c r="D199" s="43">
        <f>ROUND(30,2)</f>
        <v>30</v>
      </c>
      <c r="E199" s="41" t="s">
        <v>192</v>
      </c>
      <c r="F199" s="42" t="s">
        <v>883</v>
      </c>
      <c r="G199" s="44"/>
      <c r="H199" s="45">
        <f>ROUND(D$199*G199,0)</f>
        <v>0</v>
      </c>
    </row>
    <row r="200" spans="6:9" ht="15">
      <c r="F200" s="42" t="s">
        <v>884</v>
      </c>
      <c r="G200" s="44"/>
      <c r="I200" s="45">
        <f>ROUND(D$199*G200,0)</f>
        <v>0</v>
      </c>
    </row>
    <row r="201" spans="6:10" ht="15">
      <c r="F201" s="42" t="s">
        <v>885</v>
      </c>
      <c r="G201" s="44"/>
      <c r="J201" s="45">
        <f>ROUND(D$199*G201,0)</f>
        <v>0</v>
      </c>
    </row>
    <row r="204" spans="1:8" ht="15">
      <c r="A204" s="41">
        <v>2</v>
      </c>
      <c r="B204" s="42" t="s">
        <v>960</v>
      </c>
      <c r="C204" s="41" t="s">
        <v>961</v>
      </c>
      <c r="D204" s="43">
        <f>ROUND(7,2)</f>
        <v>7</v>
      </c>
      <c r="E204" s="41" t="s">
        <v>192</v>
      </c>
      <c r="F204" s="42" t="s">
        <v>883</v>
      </c>
      <c r="G204" s="44"/>
      <c r="H204" s="45">
        <f>ROUND(D$204*G204,0)</f>
        <v>0</v>
      </c>
    </row>
    <row r="205" spans="6:9" ht="15">
      <c r="F205" s="42" t="s">
        <v>884</v>
      </c>
      <c r="G205" s="44"/>
      <c r="I205" s="45">
        <f>ROUND(D$204*G205,0)</f>
        <v>0</v>
      </c>
    </row>
    <row r="206" spans="6:10" ht="15">
      <c r="F206" s="42" t="s">
        <v>885</v>
      </c>
      <c r="G206" s="44"/>
      <c r="J206" s="45">
        <f>ROUND(D$204*G206,0)</f>
        <v>0</v>
      </c>
    </row>
    <row r="209" spans="1:8" ht="15">
      <c r="A209" s="41">
        <v>3</v>
      </c>
      <c r="B209" s="42" t="s">
        <v>962</v>
      </c>
      <c r="C209" s="41" t="s">
        <v>963</v>
      </c>
      <c r="D209" s="43">
        <f>ROUND(1,2)</f>
        <v>1</v>
      </c>
      <c r="E209" s="41" t="s">
        <v>13</v>
      </c>
      <c r="F209" s="42" t="s">
        <v>883</v>
      </c>
      <c r="G209" s="44"/>
      <c r="H209" s="45">
        <f>ROUND(D$209*G209,0)</f>
        <v>0</v>
      </c>
    </row>
    <row r="210" spans="6:9" ht="15">
      <c r="F210" s="42" t="s">
        <v>884</v>
      </c>
      <c r="G210" s="44"/>
      <c r="I210" s="45">
        <f>ROUND(D$209*G210,0)</f>
        <v>0</v>
      </c>
    </row>
    <row r="211" spans="6:10" ht="15">
      <c r="F211" s="42" t="s">
        <v>885</v>
      </c>
      <c r="G211" s="44"/>
      <c r="J211" s="45">
        <f>ROUND(D$209*G211,0)</f>
        <v>0</v>
      </c>
    </row>
    <row r="214" spans="1:8" ht="15">
      <c r="A214" s="41">
        <v>4</v>
      </c>
      <c r="B214" s="42" t="s">
        <v>964</v>
      </c>
      <c r="C214" s="41" t="s">
        <v>965</v>
      </c>
      <c r="D214" s="43">
        <f>ROUND(1,2)</f>
        <v>1</v>
      </c>
      <c r="E214" s="41" t="s">
        <v>13</v>
      </c>
      <c r="F214" s="42" t="s">
        <v>883</v>
      </c>
      <c r="G214" s="44"/>
      <c r="H214" s="45">
        <f>ROUND(D$214*G214,0)</f>
        <v>0</v>
      </c>
    </row>
    <row r="215" spans="6:9" ht="15">
      <c r="F215" s="42" t="s">
        <v>884</v>
      </c>
      <c r="G215" s="44"/>
      <c r="I215" s="45">
        <f>ROUND(D$214*G215,0)</f>
        <v>0</v>
      </c>
    </row>
    <row r="216" spans="6:10" ht="15">
      <c r="F216" s="42" t="s">
        <v>885</v>
      </c>
      <c r="G216" s="44"/>
      <c r="J216" s="45">
        <f>ROUND(D$214*G216,0)</f>
        <v>0</v>
      </c>
    </row>
    <row r="219" spans="1:8" ht="15">
      <c r="A219" s="41">
        <v>5</v>
      </c>
      <c r="B219" s="42" t="s">
        <v>966</v>
      </c>
      <c r="C219" s="41" t="s">
        <v>967</v>
      </c>
      <c r="D219" s="43">
        <f>ROUND(3,2)</f>
        <v>3</v>
      </c>
      <c r="E219" s="41" t="s">
        <v>13</v>
      </c>
      <c r="F219" s="42" t="s">
        <v>883</v>
      </c>
      <c r="G219" s="44"/>
      <c r="H219" s="45">
        <f>ROUND(D$219*G219,0)</f>
        <v>0</v>
      </c>
    </row>
    <row r="220" spans="6:9" ht="15">
      <c r="F220" s="42" t="s">
        <v>884</v>
      </c>
      <c r="G220" s="44"/>
      <c r="I220" s="45">
        <f>ROUND(D$219*G220,0)</f>
        <v>0</v>
      </c>
    </row>
    <row r="221" spans="6:10" ht="15">
      <c r="F221" s="42" t="s">
        <v>885</v>
      </c>
      <c r="G221" s="44"/>
      <c r="J221" s="45">
        <f>ROUND(D$219*G221,0)</f>
        <v>0</v>
      </c>
    </row>
    <row r="224" spans="1:8" ht="15">
      <c r="A224" s="41">
        <v>6</v>
      </c>
      <c r="B224" s="42" t="s">
        <v>968</v>
      </c>
      <c r="C224" s="41" t="s">
        <v>969</v>
      </c>
      <c r="D224" s="43">
        <f>ROUND(1,2)</f>
        <v>1</v>
      </c>
      <c r="E224" s="41" t="s">
        <v>13</v>
      </c>
      <c r="F224" s="42" t="s">
        <v>883</v>
      </c>
      <c r="G224" s="44"/>
      <c r="H224" s="45">
        <f>ROUND(D$224*G224,0)</f>
        <v>0</v>
      </c>
    </row>
    <row r="225" spans="6:9" ht="15">
      <c r="F225" s="42" t="s">
        <v>884</v>
      </c>
      <c r="G225" s="44"/>
      <c r="I225" s="45">
        <f>ROUND(D$224*G225,0)</f>
        <v>0</v>
      </c>
    </row>
    <row r="226" spans="6:10" ht="15">
      <c r="F226" s="42" t="s">
        <v>885</v>
      </c>
      <c r="G226" s="44"/>
      <c r="J226" s="45">
        <f>ROUND(D$224*G226,0)</f>
        <v>0</v>
      </c>
    </row>
    <row r="229" spans="1:8" ht="15">
      <c r="A229" s="41">
        <v>7</v>
      </c>
      <c r="B229" s="42" t="s">
        <v>970</v>
      </c>
      <c r="C229" s="41" t="s">
        <v>971</v>
      </c>
      <c r="D229" s="43">
        <f>ROUND(1,2)</f>
        <v>1</v>
      </c>
      <c r="E229" s="41" t="s">
        <v>13</v>
      </c>
      <c r="F229" s="42" t="s">
        <v>883</v>
      </c>
      <c r="G229" s="44"/>
      <c r="H229" s="45">
        <f>ROUND(D$229*G229,0)</f>
        <v>0</v>
      </c>
    </row>
    <row r="230" spans="6:9" ht="15">
      <c r="F230" s="42" t="s">
        <v>884</v>
      </c>
      <c r="G230" s="44"/>
      <c r="I230" s="45">
        <f>ROUND(D$229*G230,0)</f>
        <v>0</v>
      </c>
    </row>
    <row r="231" spans="6:10" ht="15">
      <c r="F231" s="42" t="s">
        <v>885</v>
      </c>
      <c r="G231" s="46"/>
      <c r="J231" s="43">
        <f>ROUND(D$229*G231,2)</f>
        <v>0</v>
      </c>
    </row>
    <row r="234" spans="1:8" ht="15">
      <c r="A234" s="41">
        <v>8</v>
      </c>
      <c r="B234" s="42" t="s">
        <v>972</v>
      </c>
      <c r="C234" s="41" t="s">
        <v>973</v>
      </c>
      <c r="D234" s="43">
        <f>ROUND(2,2)</f>
        <v>2</v>
      </c>
      <c r="E234" s="41" t="s">
        <v>13</v>
      </c>
      <c r="F234" s="42" t="s">
        <v>883</v>
      </c>
      <c r="G234" s="44"/>
      <c r="H234" s="45">
        <f>ROUND(D$234*G234,0)</f>
        <v>0</v>
      </c>
    </row>
    <row r="235" spans="6:9" ht="15">
      <c r="F235" s="42" t="s">
        <v>884</v>
      </c>
      <c r="G235" s="44"/>
      <c r="I235" s="45">
        <f>ROUND(D$234*G235,0)</f>
        <v>0</v>
      </c>
    </row>
    <row r="236" spans="6:10" ht="15">
      <c r="F236" s="42" t="s">
        <v>885</v>
      </c>
      <c r="G236" s="46"/>
      <c r="J236" s="43">
        <f>ROUND(D$234*G236,2)</f>
        <v>0</v>
      </c>
    </row>
    <row r="239" spans="1:8" ht="15">
      <c r="A239" s="41">
        <v>9</v>
      </c>
      <c r="B239" s="42" t="s">
        <v>974</v>
      </c>
      <c r="C239" s="41" t="s">
        <v>975</v>
      </c>
      <c r="D239" s="43">
        <f>ROUND(5,2)</f>
        <v>5</v>
      </c>
      <c r="E239" s="41" t="s">
        <v>192</v>
      </c>
      <c r="F239" s="42" t="s">
        <v>883</v>
      </c>
      <c r="G239" s="44"/>
      <c r="H239" s="45">
        <f>ROUND(D$239*G239,0)</f>
        <v>0</v>
      </c>
    </row>
    <row r="240" spans="6:9" ht="15">
      <c r="F240" s="42" t="s">
        <v>884</v>
      </c>
      <c r="G240" s="44"/>
      <c r="I240" s="45">
        <f>ROUND(D$239*G240,0)</f>
        <v>0</v>
      </c>
    </row>
    <row r="241" spans="6:10" ht="15">
      <c r="F241" s="42" t="s">
        <v>885</v>
      </c>
      <c r="G241" s="46"/>
      <c r="J241" s="43">
        <f>ROUND(D$239*G241,2)</f>
        <v>0</v>
      </c>
    </row>
    <row r="244" spans="1:8" ht="15">
      <c r="A244" s="41">
        <v>10</v>
      </c>
      <c r="B244" s="42" t="s">
        <v>976</v>
      </c>
      <c r="C244" s="41" t="s">
        <v>977</v>
      </c>
      <c r="D244" s="43">
        <f>ROUND(17,2)</f>
        <v>17</v>
      </c>
      <c r="E244" s="41" t="s">
        <v>192</v>
      </c>
      <c r="F244" s="42" t="s">
        <v>883</v>
      </c>
      <c r="G244" s="44"/>
      <c r="H244" s="45">
        <f>ROUND(D$244*G244,0)</f>
        <v>0</v>
      </c>
    </row>
    <row r="245" spans="6:9" ht="15">
      <c r="F245" s="42" t="s">
        <v>884</v>
      </c>
      <c r="G245" s="44"/>
      <c r="I245" s="45">
        <f>ROUND(D$244*G245,0)</f>
        <v>0</v>
      </c>
    </row>
    <row r="246" spans="6:10" ht="15">
      <c r="F246" s="42" t="s">
        <v>885</v>
      </c>
      <c r="G246" s="46"/>
      <c r="J246" s="43">
        <f>ROUND(D$244*G246,2)</f>
        <v>0</v>
      </c>
    </row>
    <row r="249" spans="1:8" ht="15">
      <c r="A249" s="41">
        <v>11</v>
      </c>
      <c r="B249" s="42" t="s">
        <v>978</v>
      </c>
      <c r="C249" s="41" t="s">
        <v>979</v>
      </c>
      <c r="D249" s="43">
        <f>ROUND(38,2)</f>
        <v>38</v>
      </c>
      <c r="E249" s="41" t="s">
        <v>192</v>
      </c>
      <c r="F249" s="42" t="s">
        <v>883</v>
      </c>
      <c r="G249" s="44"/>
      <c r="H249" s="45">
        <f>ROUND(D$249*G249,0)</f>
        <v>0</v>
      </c>
    </row>
    <row r="250" spans="6:9" ht="15">
      <c r="F250" s="42" t="s">
        <v>884</v>
      </c>
      <c r="G250" s="44"/>
      <c r="I250" s="45">
        <f>ROUND(D$249*G250,0)</f>
        <v>0</v>
      </c>
    </row>
    <row r="251" spans="6:10" ht="15">
      <c r="F251" s="42" t="s">
        <v>885</v>
      </c>
      <c r="G251" s="46"/>
      <c r="J251" s="43">
        <f>ROUND(D$249*G251,2)</f>
        <v>0</v>
      </c>
    </row>
    <row r="254" spans="1:8" ht="15">
      <c r="A254" s="41">
        <v>12</v>
      </c>
      <c r="B254" s="42" t="s">
        <v>980</v>
      </c>
      <c r="C254" s="41" t="s">
        <v>981</v>
      </c>
      <c r="D254" s="45">
        <f>ROUND(235,0)</f>
        <v>235</v>
      </c>
      <c r="E254" s="41" t="s">
        <v>192</v>
      </c>
      <c r="F254" s="42" t="s">
        <v>883</v>
      </c>
      <c r="G254" s="44"/>
      <c r="H254" s="45">
        <f>ROUND(D$254*G254,0)</f>
        <v>0</v>
      </c>
    </row>
    <row r="255" spans="6:9" ht="15">
      <c r="F255" s="42" t="s">
        <v>884</v>
      </c>
      <c r="G255" s="44"/>
      <c r="I255" s="45">
        <f>ROUND(D$254*G255,0)</f>
        <v>0</v>
      </c>
    </row>
    <row r="256" spans="6:10" ht="15">
      <c r="F256" s="42" t="s">
        <v>885</v>
      </c>
      <c r="G256" s="46"/>
      <c r="J256" s="43">
        <f>ROUND(D$254*G256,2)</f>
        <v>0</v>
      </c>
    </row>
    <row r="259" spans="1:8" ht="15">
      <c r="A259" s="41">
        <v>13</v>
      </c>
      <c r="B259" s="42" t="s">
        <v>982</v>
      </c>
      <c r="C259" s="41" t="s">
        <v>983</v>
      </c>
      <c r="D259" s="43">
        <f>ROUND(75,2)</f>
        <v>75</v>
      </c>
      <c r="E259" s="41" t="s">
        <v>192</v>
      </c>
      <c r="F259" s="42" t="s">
        <v>883</v>
      </c>
      <c r="G259" s="44"/>
      <c r="H259" s="45">
        <f>ROUND(D$259*G259,0)</f>
        <v>0</v>
      </c>
    </row>
    <row r="260" spans="6:9" ht="15">
      <c r="F260" s="42" t="s">
        <v>884</v>
      </c>
      <c r="G260" s="44"/>
      <c r="I260" s="45">
        <f>ROUND(D$259*G260,0)</f>
        <v>0</v>
      </c>
    </row>
    <row r="261" spans="6:10" ht="15">
      <c r="F261" s="42" t="s">
        <v>885</v>
      </c>
      <c r="G261" s="46"/>
      <c r="J261" s="43">
        <f>ROUND(D$259*G261,2)</f>
        <v>0</v>
      </c>
    </row>
    <row r="264" spans="1:8" ht="15">
      <c r="A264" s="41">
        <v>14</v>
      </c>
      <c r="B264" s="42" t="s">
        <v>984</v>
      </c>
      <c r="C264" s="41" t="s">
        <v>985</v>
      </c>
      <c r="D264" s="43">
        <f>ROUND(20,2)</f>
        <v>20</v>
      </c>
      <c r="E264" s="41" t="s">
        <v>192</v>
      </c>
      <c r="F264" s="42" t="s">
        <v>883</v>
      </c>
      <c r="G264" s="44"/>
      <c r="H264" s="45">
        <f>ROUND(D$264*G264,0)</f>
        <v>0</v>
      </c>
    </row>
    <row r="265" spans="6:9" ht="15">
      <c r="F265" s="42" t="s">
        <v>884</v>
      </c>
      <c r="G265" s="44"/>
      <c r="I265" s="45">
        <f>ROUND(D$264*G265,0)</f>
        <v>0</v>
      </c>
    </row>
    <row r="266" spans="6:10" ht="15">
      <c r="F266" s="42" t="s">
        <v>885</v>
      </c>
      <c r="G266" s="46"/>
      <c r="J266" s="43">
        <f>ROUND(D$264*G266,2)</f>
        <v>0</v>
      </c>
    </row>
    <row r="269" spans="1:8" ht="15">
      <c r="A269" s="41">
        <v>15</v>
      </c>
      <c r="B269" s="42" t="s">
        <v>986</v>
      </c>
      <c r="C269" s="41" t="s">
        <v>987</v>
      </c>
      <c r="D269" s="43">
        <f>ROUND(40,2)</f>
        <v>40</v>
      </c>
      <c r="E269" s="41" t="s">
        <v>192</v>
      </c>
      <c r="F269" s="42" t="s">
        <v>883</v>
      </c>
      <c r="G269" s="44"/>
      <c r="H269" s="45">
        <f>ROUND(D$269*G269,0)</f>
        <v>0</v>
      </c>
    </row>
    <row r="270" spans="6:9" ht="15">
      <c r="F270" s="42" t="s">
        <v>884</v>
      </c>
      <c r="G270" s="44"/>
      <c r="I270" s="45">
        <f>ROUND(D$269*G270,0)</f>
        <v>0</v>
      </c>
    </row>
    <row r="271" spans="6:10" ht="15">
      <c r="F271" s="42" t="s">
        <v>885</v>
      </c>
      <c r="G271" s="46"/>
      <c r="J271" s="43">
        <f>ROUND(D$269*G271,2)</f>
        <v>0</v>
      </c>
    </row>
    <row r="274" spans="1:8" ht="15">
      <c r="A274" s="41">
        <v>16</v>
      </c>
      <c r="B274" s="42" t="s">
        <v>988</v>
      </c>
      <c r="C274" s="41" t="s">
        <v>989</v>
      </c>
      <c r="D274" s="43">
        <f>ROUND(30,2)</f>
        <v>30</v>
      </c>
      <c r="E274" s="41" t="s">
        <v>192</v>
      </c>
      <c r="F274" s="42" t="s">
        <v>883</v>
      </c>
      <c r="G274" s="44"/>
      <c r="H274" s="45">
        <f>ROUND(D$274*G274,0)</f>
        <v>0</v>
      </c>
    </row>
    <row r="275" spans="6:9" ht="15">
      <c r="F275" s="42" t="s">
        <v>884</v>
      </c>
      <c r="G275" s="44"/>
      <c r="I275" s="45">
        <f>ROUND(D$274*G275,0)</f>
        <v>0</v>
      </c>
    </row>
    <row r="276" spans="6:10" ht="15">
      <c r="F276" s="42" t="s">
        <v>885</v>
      </c>
      <c r="G276" s="46"/>
      <c r="J276" s="43">
        <f>ROUND(D$274*G276,2)</f>
        <v>0</v>
      </c>
    </row>
    <row r="279" spans="1:8" ht="15">
      <c r="A279" s="41">
        <v>17</v>
      </c>
      <c r="B279" s="42" t="s">
        <v>990</v>
      </c>
      <c r="C279" s="41" t="s">
        <v>991</v>
      </c>
      <c r="D279" s="43">
        <f>ROUND(80,2)</f>
        <v>80</v>
      </c>
      <c r="E279" s="41" t="s">
        <v>192</v>
      </c>
      <c r="F279" s="42" t="s">
        <v>883</v>
      </c>
      <c r="G279" s="44"/>
      <c r="H279" s="45">
        <f>ROUND(D$279*G279,0)</f>
        <v>0</v>
      </c>
    </row>
    <row r="280" spans="6:9" ht="15">
      <c r="F280" s="42" t="s">
        <v>884</v>
      </c>
      <c r="G280" s="44"/>
      <c r="I280" s="45">
        <f>ROUND(D$279*G280,0)</f>
        <v>0</v>
      </c>
    </row>
    <row r="281" spans="6:10" ht="15">
      <c r="F281" s="42" t="s">
        <v>885</v>
      </c>
      <c r="G281" s="46"/>
      <c r="J281" s="43">
        <f>ROUND(D$279*G281,2)</f>
        <v>0</v>
      </c>
    </row>
    <row r="284" spans="1:8" ht="15">
      <c r="A284" s="41">
        <v>18</v>
      </c>
      <c r="B284" s="42" t="s">
        <v>992</v>
      </c>
      <c r="C284" s="41" t="s">
        <v>993</v>
      </c>
      <c r="D284" s="43">
        <f>ROUND(30,2)</f>
        <v>30</v>
      </c>
      <c r="E284" s="41" t="s">
        <v>192</v>
      </c>
      <c r="F284" s="42" t="s">
        <v>883</v>
      </c>
      <c r="G284" s="44"/>
      <c r="H284" s="45">
        <f>ROUND(D$284*G284,0)</f>
        <v>0</v>
      </c>
    </row>
    <row r="285" spans="6:9" ht="15">
      <c r="F285" s="42" t="s">
        <v>884</v>
      </c>
      <c r="G285" s="44"/>
      <c r="I285" s="45">
        <f>ROUND(D$284*G285,0)</f>
        <v>0</v>
      </c>
    </row>
    <row r="286" spans="6:10" ht="15">
      <c r="F286" s="42" t="s">
        <v>885</v>
      </c>
      <c r="G286" s="46"/>
      <c r="J286" s="43">
        <f>ROUND(D$284*G286,2)</f>
        <v>0</v>
      </c>
    </row>
    <row r="289" spans="1:8" ht="15">
      <c r="A289" s="41">
        <v>19</v>
      </c>
      <c r="B289" s="42" t="s">
        <v>994</v>
      </c>
      <c r="C289" s="41" t="s">
        <v>995</v>
      </c>
      <c r="D289" s="43">
        <f>ROUND(40,2)</f>
        <v>40</v>
      </c>
      <c r="E289" s="41" t="s">
        <v>192</v>
      </c>
      <c r="F289" s="42" t="s">
        <v>883</v>
      </c>
      <c r="G289" s="44"/>
      <c r="H289" s="45">
        <f>ROUND(D$289*G289,0)</f>
        <v>0</v>
      </c>
    </row>
    <row r="290" spans="6:9" ht="15">
      <c r="F290" s="42" t="s">
        <v>884</v>
      </c>
      <c r="G290" s="44"/>
      <c r="I290" s="45">
        <f>ROUND(D$289*G290,0)</f>
        <v>0</v>
      </c>
    </row>
    <row r="291" spans="6:10" ht="15">
      <c r="F291" s="42" t="s">
        <v>885</v>
      </c>
      <c r="G291" s="46"/>
      <c r="J291" s="43">
        <f>ROUND(D$289*G291,2)</f>
        <v>0</v>
      </c>
    </row>
    <row r="294" spans="1:8" ht="15">
      <c r="A294" s="41">
        <v>20</v>
      </c>
      <c r="B294" s="42" t="s">
        <v>996</v>
      </c>
      <c r="C294" s="41" t="s">
        <v>997</v>
      </c>
      <c r="D294" s="43">
        <f>ROUND(2,2)</f>
        <v>2</v>
      </c>
      <c r="E294" s="41" t="s">
        <v>192</v>
      </c>
      <c r="F294" s="42" t="s">
        <v>883</v>
      </c>
      <c r="G294" s="44"/>
      <c r="H294" s="45">
        <f>ROUND(D$294*G294,0)</f>
        <v>0</v>
      </c>
    </row>
    <row r="295" spans="6:9" ht="15">
      <c r="F295" s="42" t="s">
        <v>884</v>
      </c>
      <c r="G295" s="44"/>
      <c r="I295" s="45">
        <f>ROUND(D$294*G295,0)</f>
        <v>0</v>
      </c>
    </row>
    <row r="296" spans="6:10" ht="15">
      <c r="F296" s="42" t="s">
        <v>885</v>
      </c>
      <c r="G296" s="46"/>
      <c r="J296" s="43">
        <f>ROUND(D$294*G296,2)</f>
        <v>0</v>
      </c>
    </row>
    <row r="299" spans="1:8" ht="15">
      <c r="A299" s="41">
        <v>21</v>
      </c>
      <c r="B299" s="42" t="s">
        <v>998</v>
      </c>
      <c r="C299" s="41" t="s">
        <v>999</v>
      </c>
      <c r="D299" s="43">
        <f>ROUND(8,2)</f>
        <v>8</v>
      </c>
      <c r="E299" s="41" t="s">
        <v>192</v>
      </c>
      <c r="F299" s="42" t="s">
        <v>883</v>
      </c>
      <c r="G299" s="44"/>
      <c r="H299" s="45">
        <f>ROUND(D$299*G299,0)</f>
        <v>0</v>
      </c>
    </row>
    <row r="300" spans="6:9" ht="15">
      <c r="F300" s="42" t="s">
        <v>884</v>
      </c>
      <c r="G300" s="44"/>
      <c r="I300" s="45">
        <f>ROUND(D$299*G300,0)</f>
        <v>0</v>
      </c>
    </row>
    <row r="301" spans="6:10" ht="15">
      <c r="F301" s="42" t="s">
        <v>885</v>
      </c>
      <c r="G301" s="46"/>
      <c r="J301" s="43">
        <f>ROUND(D$299*G301,2)</f>
        <v>0</v>
      </c>
    </row>
    <row r="304" spans="1:8" ht="15">
      <c r="A304" s="41">
        <v>22</v>
      </c>
      <c r="B304" s="42" t="s">
        <v>1000</v>
      </c>
      <c r="C304" s="41" t="s">
        <v>1001</v>
      </c>
      <c r="D304" s="43">
        <f>ROUND(8,2)</f>
        <v>8</v>
      </c>
      <c r="E304" s="41" t="s">
        <v>192</v>
      </c>
      <c r="F304" s="42" t="s">
        <v>883</v>
      </c>
      <c r="G304" s="44"/>
      <c r="H304" s="45">
        <f>ROUND(D$304*G304,0)</f>
        <v>0</v>
      </c>
    </row>
    <row r="305" spans="6:9" ht="15">
      <c r="F305" s="42" t="s">
        <v>884</v>
      </c>
      <c r="G305" s="44"/>
      <c r="I305" s="45">
        <f>ROUND(D$304*G305,0)</f>
        <v>0</v>
      </c>
    </row>
    <row r="306" spans="6:10" ht="15">
      <c r="F306" s="42" t="s">
        <v>885</v>
      </c>
      <c r="G306" s="46"/>
      <c r="J306" s="43">
        <f>ROUND(D$304*G306,2)</f>
        <v>0</v>
      </c>
    </row>
    <row r="309" spans="1:8" ht="15">
      <c r="A309" s="41">
        <v>23</v>
      </c>
      <c r="B309" s="42" t="s">
        <v>1002</v>
      </c>
      <c r="C309" s="41" t="s">
        <v>1003</v>
      </c>
      <c r="D309" s="45">
        <f>ROUND(155,0)</f>
        <v>155</v>
      </c>
      <c r="E309" s="41" t="s">
        <v>192</v>
      </c>
      <c r="F309" s="42" t="s">
        <v>883</v>
      </c>
      <c r="G309" s="44"/>
      <c r="H309" s="45">
        <f>ROUND(D$309*G309,0)</f>
        <v>0</v>
      </c>
    </row>
    <row r="310" spans="6:9" ht="15">
      <c r="F310" s="42" t="s">
        <v>884</v>
      </c>
      <c r="G310" s="44"/>
      <c r="I310" s="45">
        <f>ROUND(D$309*G310,0)</f>
        <v>0</v>
      </c>
    </row>
    <row r="311" spans="6:10" ht="15">
      <c r="F311" s="42" t="s">
        <v>885</v>
      </c>
      <c r="G311" s="46"/>
      <c r="J311" s="43">
        <f>ROUND(D$309*G311,2)</f>
        <v>0</v>
      </c>
    </row>
    <row r="314" spans="1:8" ht="15">
      <c r="A314" s="41">
        <v>24</v>
      </c>
      <c r="B314" s="42" t="s">
        <v>1004</v>
      </c>
      <c r="C314" s="41" t="s">
        <v>1005</v>
      </c>
      <c r="D314" s="43">
        <f>ROUND(45,2)</f>
        <v>45</v>
      </c>
      <c r="E314" s="41" t="s">
        <v>192</v>
      </c>
      <c r="F314" s="42" t="s">
        <v>883</v>
      </c>
      <c r="G314" s="44"/>
      <c r="H314" s="45">
        <f>ROUND(D$314*G314,0)</f>
        <v>0</v>
      </c>
    </row>
    <row r="315" spans="6:9" ht="15">
      <c r="F315" s="42" t="s">
        <v>884</v>
      </c>
      <c r="G315" s="44"/>
      <c r="I315" s="45">
        <f>ROUND(D$314*G315,0)</f>
        <v>0</v>
      </c>
    </row>
    <row r="316" spans="6:10" ht="15">
      <c r="F316" s="42" t="s">
        <v>885</v>
      </c>
      <c r="G316" s="46"/>
      <c r="J316" s="43">
        <f>ROUND(D$314*G316,2)</f>
        <v>0</v>
      </c>
    </row>
    <row r="319" spans="1:8" ht="15">
      <c r="A319" s="41">
        <v>25</v>
      </c>
      <c r="B319" s="42" t="s">
        <v>1006</v>
      </c>
      <c r="C319" s="41" t="s">
        <v>1007</v>
      </c>
      <c r="D319" s="43">
        <f>ROUND(20,2)</f>
        <v>20</v>
      </c>
      <c r="E319" s="41" t="s">
        <v>192</v>
      </c>
      <c r="F319" s="42" t="s">
        <v>883</v>
      </c>
      <c r="G319" s="44"/>
      <c r="H319" s="45">
        <f>ROUND(D$319*G319,0)</f>
        <v>0</v>
      </c>
    </row>
    <row r="320" spans="6:9" ht="15">
      <c r="F320" s="42" t="s">
        <v>884</v>
      </c>
      <c r="G320" s="44"/>
      <c r="I320" s="45">
        <f>ROUND(D$319*G320,0)</f>
        <v>0</v>
      </c>
    </row>
    <row r="321" spans="6:10" ht="15">
      <c r="F321" s="42" t="s">
        <v>885</v>
      </c>
      <c r="G321" s="46"/>
      <c r="J321" s="43">
        <f>ROUND(D$319*G321,2)</f>
        <v>0</v>
      </c>
    </row>
    <row r="324" spans="1:8" ht="15">
      <c r="A324" s="41">
        <v>26</v>
      </c>
      <c r="B324" s="42" t="s">
        <v>1008</v>
      </c>
      <c r="C324" s="41" t="s">
        <v>1009</v>
      </c>
      <c r="D324" s="43">
        <f>ROUND(5,2)</f>
        <v>5</v>
      </c>
      <c r="E324" s="41" t="s">
        <v>192</v>
      </c>
      <c r="F324" s="42" t="s">
        <v>883</v>
      </c>
      <c r="G324" s="44"/>
      <c r="H324" s="45">
        <f>ROUND(D$324*G324,0)</f>
        <v>0</v>
      </c>
    </row>
    <row r="325" spans="6:9" ht="15">
      <c r="F325" s="42" t="s">
        <v>884</v>
      </c>
      <c r="G325" s="44"/>
      <c r="I325" s="45">
        <f>ROUND(D$324*G325,0)</f>
        <v>0</v>
      </c>
    </row>
    <row r="326" spans="6:10" ht="15">
      <c r="F326" s="42" t="s">
        <v>885</v>
      </c>
      <c r="G326" s="46"/>
      <c r="J326" s="43">
        <f>ROUND(D$324*G326,2)</f>
        <v>0</v>
      </c>
    </row>
    <row r="329" spans="1:8" ht="15">
      <c r="A329" s="41">
        <v>27</v>
      </c>
      <c r="B329" s="42" t="s">
        <v>1010</v>
      </c>
      <c r="C329" s="41" t="s">
        <v>1011</v>
      </c>
      <c r="D329" s="43">
        <f>ROUND(7,2)</f>
        <v>7</v>
      </c>
      <c r="E329" s="41" t="s">
        <v>192</v>
      </c>
      <c r="F329" s="42" t="s">
        <v>883</v>
      </c>
      <c r="G329" s="44"/>
      <c r="H329" s="45">
        <f>ROUND(D$329*G329,0)</f>
        <v>0</v>
      </c>
    </row>
    <row r="330" spans="6:9" ht="15">
      <c r="F330" s="42" t="s">
        <v>884</v>
      </c>
      <c r="G330" s="44"/>
      <c r="I330" s="45">
        <f>ROUND(D$329*G330,0)</f>
        <v>0</v>
      </c>
    </row>
    <row r="331" spans="6:10" ht="15">
      <c r="F331" s="42" t="s">
        <v>885</v>
      </c>
      <c r="G331" s="46"/>
      <c r="J331" s="43">
        <f>ROUND(D$329*G331,2)</f>
        <v>0</v>
      </c>
    </row>
    <row r="334" spans="1:8" ht="15">
      <c r="A334" s="41">
        <v>28</v>
      </c>
      <c r="B334" s="42" t="s">
        <v>1012</v>
      </c>
      <c r="C334" s="41" t="s">
        <v>1013</v>
      </c>
      <c r="D334" s="43">
        <f>ROUND(35,2)</f>
        <v>35</v>
      </c>
      <c r="E334" s="41" t="s">
        <v>192</v>
      </c>
      <c r="F334" s="42" t="s">
        <v>883</v>
      </c>
      <c r="G334" s="44"/>
      <c r="H334" s="45">
        <f>ROUND(D$334*G334,0)</f>
        <v>0</v>
      </c>
    </row>
    <row r="335" spans="6:9" ht="15">
      <c r="F335" s="42" t="s">
        <v>884</v>
      </c>
      <c r="G335" s="44"/>
      <c r="I335" s="45">
        <f>ROUND(D$334*G335,0)</f>
        <v>0</v>
      </c>
    </row>
    <row r="336" spans="6:10" ht="15">
      <c r="F336" s="42" t="s">
        <v>885</v>
      </c>
      <c r="G336" s="46"/>
      <c r="J336" s="43">
        <f>ROUND(D$334*G336,2)</f>
        <v>0</v>
      </c>
    </row>
    <row r="339" spans="1:8" ht="15">
      <c r="A339" s="41">
        <v>29</v>
      </c>
      <c r="B339" s="42" t="s">
        <v>1014</v>
      </c>
      <c r="C339" s="41" t="s">
        <v>1015</v>
      </c>
      <c r="D339" s="43">
        <f>ROUND(6,2)</f>
        <v>6</v>
      </c>
      <c r="E339" s="41" t="s">
        <v>192</v>
      </c>
      <c r="F339" s="42" t="s">
        <v>883</v>
      </c>
      <c r="G339" s="44"/>
      <c r="H339" s="45">
        <f>ROUND(D$339*G339,0)</f>
        <v>0</v>
      </c>
    </row>
    <row r="340" spans="6:9" ht="15">
      <c r="F340" s="42" t="s">
        <v>884</v>
      </c>
      <c r="G340" s="44"/>
      <c r="I340" s="45">
        <f>ROUND(D$339*G340,0)</f>
        <v>0</v>
      </c>
    </row>
    <row r="341" spans="6:10" ht="15">
      <c r="F341" s="42" t="s">
        <v>885</v>
      </c>
      <c r="G341" s="46"/>
      <c r="J341" s="43">
        <f>ROUND(D$339*G341,2)</f>
        <v>0</v>
      </c>
    </row>
    <row r="344" spans="1:8" ht="15">
      <c r="A344" s="41">
        <v>30</v>
      </c>
      <c r="B344" s="42" t="s">
        <v>1016</v>
      </c>
      <c r="C344" s="41" t="s">
        <v>1017</v>
      </c>
      <c r="D344" s="43">
        <f>ROUND(2,2)</f>
        <v>2</v>
      </c>
      <c r="E344" s="41" t="s">
        <v>192</v>
      </c>
      <c r="F344" s="42" t="s">
        <v>883</v>
      </c>
      <c r="G344" s="44"/>
      <c r="H344" s="45">
        <f>ROUND(D$344*G344,0)</f>
        <v>0</v>
      </c>
    </row>
    <row r="345" spans="6:9" ht="15">
      <c r="F345" s="42" t="s">
        <v>884</v>
      </c>
      <c r="G345" s="44"/>
      <c r="I345" s="45">
        <f>ROUND(D$344*G345,0)</f>
        <v>0</v>
      </c>
    </row>
    <row r="346" spans="6:10" ht="15">
      <c r="F346" s="42" t="s">
        <v>885</v>
      </c>
      <c r="G346" s="46"/>
      <c r="J346" s="43">
        <f>ROUND(D$344*G346,2)</f>
        <v>0</v>
      </c>
    </row>
    <row r="349" spans="1:8" ht="15">
      <c r="A349" s="41">
        <v>31</v>
      </c>
      <c r="B349" s="42" t="s">
        <v>1018</v>
      </c>
      <c r="C349" s="41" t="s">
        <v>1019</v>
      </c>
      <c r="D349" s="43">
        <f>ROUND(60,2)</f>
        <v>60</v>
      </c>
      <c r="E349" s="41" t="s">
        <v>192</v>
      </c>
      <c r="F349" s="42" t="s">
        <v>883</v>
      </c>
      <c r="G349" s="44"/>
      <c r="H349" s="45">
        <f>ROUND(D$349*G349,0)</f>
        <v>0</v>
      </c>
    </row>
    <row r="350" spans="6:9" ht="15">
      <c r="F350" s="42" t="s">
        <v>884</v>
      </c>
      <c r="G350" s="44"/>
      <c r="I350" s="45">
        <f>ROUND(D$349*G350,0)</f>
        <v>0</v>
      </c>
    </row>
    <row r="351" spans="6:10" ht="15">
      <c r="F351" s="42" t="s">
        <v>885</v>
      </c>
      <c r="G351" s="46"/>
      <c r="J351" s="43">
        <f>ROUND(D$349*G351,2)</f>
        <v>0</v>
      </c>
    </row>
    <row r="354" spans="1:8" ht="15">
      <c r="A354" s="41">
        <v>32</v>
      </c>
      <c r="B354" s="42" t="s">
        <v>1020</v>
      </c>
      <c r="C354" s="41" t="s">
        <v>1021</v>
      </c>
      <c r="D354" s="43">
        <f>ROUND(10,2)</f>
        <v>10</v>
      </c>
      <c r="E354" s="41" t="s">
        <v>192</v>
      </c>
      <c r="F354" s="42" t="s">
        <v>883</v>
      </c>
      <c r="G354" s="44"/>
      <c r="H354" s="45">
        <f>ROUND(D$354*G354,0)</f>
        <v>0</v>
      </c>
    </row>
    <row r="355" spans="6:9" ht="15">
      <c r="F355" s="42" t="s">
        <v>884</v>
      </c>
      <c r="G355" s="44"/>
      <c r="I355" s="45">
        <f>ROUND(D$354*G355,0)</f>
        <v>0</v>
      </c>
    </row>
    <row r="356" spans="6:10" ht="15">
      <c r="F356" s="42" t="s">
        <v>885</v>
      </c>
      <c r="G356" s="46"/>
      <c r="J356" s="43">
        <f>ROUND(D$354*G356,2)</f>
        <v>0</v>
      </c>
    </row>
    <row r="359" spans="1:8" ht="15">
      <c r="A359" s="41">
        <v>33</v>
      </c>
      <c r="B359" s="42" t="s">
        <v>1022</v>
      </c>
      <c r="C359" s="41" t="s">
        <v>1023</v>
      </c>
      <c r="D359" s="43">
        <f>ROUND(50,2)</f>
        <v>50</v>
      </c>
      <c r="E359" s="41" t="s">
        <v>192</v>
      </c>
      <c r="F359" s="42" t="s">
        <v>883</v>
      </c>
      <c r="G359" s="44"/>
      <c r="H359" s="45">
        <f>ROUND(D$359*G359,0)</f>
        <v>0</v>
      </c>
    </row>
    <row r="360" spans="6:9" ht="15">
      <c r="F360" s="42" t="s">
        <v>884</v>
      </c>
      <c r="G360" s="44"/>
      <c r="I360" s="45">
        <f>ROUND(D$359*G360,0)</f>
        <v>0</v>
      </c>
    </row>
    <row r="361" spans="6:10" ht="15">
      <c r="F361" s="42" t="s">
        <v>885</v>
      </c>
      <c r="G361" s="46"/>
      <c r="J361" s="43">
        <f>ROUND(D$359*G361,2)</f>
        <v>0</v>
      </c>
    </row>
    <row r="364" spans="1:8" ht="15">
      <c r="A364" s="41">
        <v>34</v>
      </c>
      <c r="B364" s="42" t="s">
        <v>1024</v>
      </c>
      <c r="C364" s="41" t="s">
        <v>1025</v>
      </c>
      <c r="D364" s="43">
        <f>ROUND(12,2)</f>
        <v>12</v>
      </c>
      <c r="E364" s="41" t="s">
        <v>192</v>
      </c>
      <c r="F364" s="42" t="s">
        <v>883</v>
      </c>
      <c r="G364" s="44"/>
      <c r="H364" s="45">
        <f>ROUND(D$364*G364,0)</f>
        <v>0</v>
      </c>
    </row>
    <row r="365" spans="6:9" ht="15">
      <c r="F365" s="42" t="s">
        <v>884</v>
      </c>
      <c r="G365" s="44"/>
      <c r="I365" s="45">
        <f>ROUND(D$364*G365,0)</f>
        <v>0</v>
      </c>
    </row>
    <row r="366" spans="6:10" ht="15">
      <c r="F366" s="42" t="s">
        <v>885</v>
      </c>
      <c r="G366" s="46"/>
      <c r="J366" s="43">
        <f>ROUND(D$364*G366,2)</f>
        <v>0</v>
      </c>
    </row>
    <row r="369" spans="1:8" ht="15">
      <c r="A369" s="41">
        <v>35</v>
      </c>
      <c r="B369" s="42" t="s">
        <v>1026</v>
      </c>
      <c r="C369" s="41" t="s">
        <v>1027</v>
      </c>
      <c r="D369" s="43">
        <f>ROUND(34,2)</f>
        <v>34</v>
      </c>
      <c r="E369" s="41" t="s">
        <v>192</v>
      </c>
      <c r="F369" s="42" t="s">
        <v>883</v>
      </c>
      <c r="G369" s="44"/>
      <c r="H369" s="45">
        <f>ROUND(D$369*G369,0)</f>
        <v>0</v>
      </c>
    </row>
    <row r="370" spans="6:9" ht="15">
      <c r="F370" s="42" t="s">
        <v>884</v>
      </c>
      <c r="G370" s="44"/>
      <c r="I370" s="45">
        <f>ROUND(D$369*G370,0)</f>
        <v>0</v>
      </c>
    </row>
    <row r="371" spans="6:10" ht="15">
      <c r="F371" s="42" t="s">
        <v>885</v>
      </c>
      <c r="G371" s="46"/>
      <c r="J371" s="43">
        <f>ROUND(D$369*G371,2)</f>
        <v>0</v>
      </c>
    </row>
    <row r="374" spans="1:8" ht="15">
      <c r="A374" s="41">
        <v>36</v>
      </c>
      <c r="B374" s="42" t="s">
        <v>1028</v>
      </c>
      <c r="C374" s="41" t="s">
        <v>1029</v>
      </c>
      <c r="D374" s="43">
        <f>ROUND(9,2)</f>
        <v>9</v>
      </c>
      <c r="E374" s="41" t="s">
        <v>13</v>
      </c>
      <c r="F374" s="42" t="s">
        <v>883</v>
      </c>
      <c r="G374" s="44"/>
      <c r="H374" s="45">
        <f>ROUND(D$374*G374,0)</f>
        <v>0</v>
      </c>
    </row>
    <row r="375" spans="6:9" ht="15">
      <c r="F375" s="42" t="s">
        <v>884</v>
      </c>
      <c r="G375" s="46"/>
      <c r="I375" s="43">
        <f>ROUND(D$374*G375,2)</f>
        <v>0</v>
      </c>
    </row>
    <row r="376" spans="6:10" ht="15">
      <c r="F376" s="42" t="s">
        <v>885</v>
      </c>
      <c r="G376" s="46"/>
      <c r="J376" s="43">
        <f>ROUND(D$374*G376,2)</f>
        <v>0</v>
      </c>
    </row>
    <row r="379" spans="1:8" ht="15">
      <c r="A379" s="41">
        <v>37</v>
      </c>
      <c r="B379" s="42" t="s">
        <v>1030</v>
      </c>
      <c r="C379" s="41" t="s">
        <v>1031</v>
      </c>
      <c r="D379" s="43">
        <f>ROUND(3,2)</f>
        <v>3</v>
      </c>
      <c r="E379" s="41" t="s">
        <v>13</v>
      </c>
      <c r="F379" s="42" t="s">
        <v>883</v>
      </c>
      <c r="G379" s="44"/>
      <c r="H379" s="45">
        <f>ROUND(D$379*G379,0)</f>
        <v>0</v>
      </c>
    </row>
    <row r="380" spans="6:9" ht="15">
      <c r="F380" s="42" t="s">
        <v>884</v>
      </c>
      <c r="G380" s="44"/>
      <c r="I380" s="45">
        <f>ROUND(D$379*G380,0)</f>
        <v>0</v>
      </c>
    </row>
    <row r="381" spans="6:10" ht="15">
      <c r="F381" s="42" t="s">
        <v>885</v>
      </c>
      <c r="G381" s="46"/>
      <c r="J381" s="43">
        <f>ROUND(D$379*G381,2)</f>
        <v>0</v>
      </c>
    </row>
    <row r="384" spans="1:8" ht="15">
      <c r="A384" s="41">
        <v>38</v>
      </c>
      <c r="B384" s="42" t="s">
        <v>1032</v>
      </c>
      <c r="C384" s="41" t="s">
        <v>1033</v>
      </c>
      <c r="D384" s="43">
        <f>ROUND(5,2)</f>
        <v>5</v>
      </c>
      <c r="E384" s="41" t="s">
        <v>13</v>
      </c>
      <c r="F384" s="42" t="s">
        <v>883</v>
      </c>
      <c r="G384" s="44"/>
      <c r="H384" s="45">
        <f>ROUND(D$384*G384,0)</f>
        <v>0</v>
      </c>
    </row>
    <row r="385" spans="6:9" ht="15">
      <c r="F385" s="42" t="s">
        <v>884</v>
      </c>
      <c r="G385" s="44"/>
      <c r="I385" s="45">
        <f>ROUND(D$384*G385,0)</f>
        <v>0</v>
      </c>
    </row>
    <row r="386" spans="6:10" ht="15">
      <c r="F386" s="42" t="s">
        <v>885</v>
      </c>
      <c r="G386" s="46"/>
      <c r="J386" s="43">
        <f>ROUND(D$384*G386,2)</f>
        <v>0</v>
      </c>
    </row>
    <row r="389" spans="1:8" ht="15">
      <c r="A389" s="41">
        <v>39</v>
      </c>
      <c r="B389" s="42" t="s">
        <v>1034</v>
      </c>
      <c r="C389" s="41" t="s">
        <v>1035</v>
      </c>
      <c r="D389" s="43">
        <f>ROUND(12,2)</f>
        <v>12</v>
      </c>
      <c r="E389" s="41" t="s">
        <v>13</v>
      </c>
      <c r="F389" s="42" t="s">
        <v>883</v>
      </c>
      <c r="G389" s="44"/>
      <c r="H389" s="45">
        <f>ROUND(D$389*G389,0)</f>
        <v>0</v>
      </c>
    </row>
    <row r="390" spans="6:9" ht="15">
      <c r="F390" s="42" t="s">
        <v>884</v>
      </c>
      <c r="G390" s="44"/>
      <c r="I390" s="45">
        <f>ROUND(D$389*G390,0)</f>
        <v>0</v>
      </c>
    </row>
    <row r="391" spans="6:10" ht="15">
      <c r="F391" s="42" t="s">
        <v>885</v>
      </c>
      <c r="G391" s="46"/>
      <c r="J391" s="43">
        <f>ROUND(D$389*G391,2)</f>
        <v>0</v>
      </c>
    </row>
    <row r="394" spans="1:8" ht="15">
      <c r="A394" s="41">
        <v>40</v>
      </c>
      <c r="B394" s="42" t="s">
        <v>1036</v>
      </c>
      <c r="C394" s="41" t="s">
        <v>1037</v>
      </c>
      <c r="D394" s="43">
        <f>ROUND(1,2)</f>
        <v>1</v>
      </c>
      <c r="E394" s="41" t="s">
        <v>13</v>
      </c>
      <c r="F394" s="42" t="s">
        <v>883</v>
      </c>
      <c r="G394" s="44"/>
      <c r="H394" s="45">
        <f>ROUND(D$394*G394,0)</f>
        <v>0</v>
      </c>
    </row>
    <row r="395" spans="6:9" ht="15">
      <c r="F395" s="42" t="s">
        <v>884</v>
      </c>
      <c r="G395" s="44"/>
      <c r="I395" s="45">
        <f>ROUND(D$394*G395,0)</f>
        <v>0</v>
      </c>
    </row>
    <row r="396" spans="6:10" ht="15">
      <c r="F396" s="42" t="s">
        <v>885</v>
      </c>
      <c r="G396" s="46"/>
      <c r="J396" s="43">
        <f>ROUND(D$394*G396,2)</f>
        <v>0</v>
      </c>
    </row>
    <row r="399" spans="1:8" ht="15">
      <c r="A399" s="41">
        <v>41</v>
      </c>
      <c r="B399" s="42" t="s">
        <v>1038</v>
      </c>
      <c r="C399" s="41" t="s">
        <v>1039</v>
      </c>
      <c r="D399" s="43">
        <f>ROUND(1,2)</f>
        <v>1</v>
      </c>
      <c r="E399" s="41" t="s">
        <v>13</v>
      </c>
      <c r="F399" s="42" t="s">
        <v>883</v>
      </c>
      <c r="G399" s="44"/>
      <c r="H399" s="45">
        <f>ROUND(D$399*G399,0)</f>
        <v>0</v>
      </c>
    </row>
    <row r="400" spans="6:9" ht="15">
      <c r="F400" s="42" t="s">
        <v>884</v>
      </c>
      <c r="G400" s="44"/>
      <c r="I400" s="45">
        <f>ROUND(D$399*G400,0)</f>
        <v>0</v>
      </c>
    </row>
    <row r="401" spans="6:10" ht="15">
      <c r="F401" s="42" t="s">
        <v>885</v>
      </c>
      <c r="G401" s="46"/>
      <c r="J401" s="43">
        <f>ROUND(D$399*G401,2)</f>
        <v>0</v>
      </c>
    </row>
    <row r="404" spans="1:8" ht="15">
      <c r="A404" s="41">
        <v>42</v>
      </c>
      <c r="B404" s="42" t="s">
        <v>1040</v>
      </c>
      <c r="C404" s="41" t="s">
        <v>1041</v>
      </c>
      <c r="D404" s="43">
        <f>ROUND(4,2)</f>
        <v>4</v>
      </c>
      <c r="E404" s="41" t="s">
        <v>13</v>
      </c>
      <c r="F404" s="42" t="s">
        <v>883</v>
      </c>
      <c r="G404" s="44"/>
      <c r="H404" s="45">
        <f>ROUND(D$404*G404,0)</f>
        <v>0</v>
      </c>
    </row>
    <row r="405" spans="6:9" ht="15">
      <c r="F405" s="42" t="s">
        <v>884</v>
      </c>
      <c r="G405" s="44"/>
      <c r="I405" s="45">
        <f>ROUND(D$404*G405,0)</f>
        <v>0</v>
      </c>
    </row>
    <row r="406" spans="6:10" ht="15">
      <c r="F406" s="42" t="s">
        <v>885</v>
      </c>
      <c r="G406" s="46"/>
      <c r="J406" s="43">
        <f>ROUND(D$404*G406,2)</f>
        <v>0</v>
      </c>
    </row>
    <row r="409" spans="1:8" ht="15">
      <c r="A409" s="41">
        <v>43</v>
      </c>
      <c r="B409" s="42" t="s">
        <v>1042</v>
      </c>
      <c r="C409" s="41" t="s">
        <v>1043</v>
      </c>
      <c r="D409" s="43">
        <f>ROUND(1,2)</f>
        <v>1</v>
      </c>
      <c r="E409" s="41" t="s">
        <v>13</v>
      </c>
      <c r="F409" s="42" t="s">
        <v>883</v>
      </c>
      <c r="G409" s="44"/>
      <c r="H409" s="45">
        <f>ROUND(D$409*G409,0)</f>
        <v>0</v>
      </c>
    </row>
    <row r="410" spans="6:9" ht="15">
      <c r="F410" s="42" t="s">
        <v>884</v>
      </c>
      <c r="G410" s="44"/>
      <c r="I410" s="45">
        <f>ROUND(D$409*G410,0)</f>
        <v>0</v>
      </c>
    </row>
    <row r="411" spans="6:10" ht="15">
      <c r="F411" s="42" t="s">
        <v>885</v>
      </c>
      <c r="G411" s="46"/>
      <c r="J411" s="43">
        <f>ROUND(D$409*G411,2)</f>
        <v>0</v>
      </c>
    </row>
    <row r="414" spans="1:8" ht="15">
      <c r="A414" s="41">
        <v>44</v>
      </c>
      <c r="B414" s="42" t="s">
        <v>1044</v>
      </c>
      <c r="C414" s="41" t="s">
        <v>1045</v>
      </c>
      <c r="D414" s="43">
        <f>ROUND(1,2)</f>
        <v>1</v>
      </c>
      <c r="E414" s="41" t="s">
        <v>13</v>
      </c>
      <c r="F414" s="42" t="s">
        <v>883</v>
      </c>
      <c r="G414" s="44"/>
      <c r="H414" s="45">
        <f>ROUND(D$414*G414,0)</f>
        <v>0</v>
      </c>
    </row>
    <row r="415" spans="6:9" ht="15">
      <c r="F415" s="42" t="s">
        <v>884</v>
      </c>
      <c r="G415" s="44"/>
      <c r="I415" s="45">
        <f>ROUND(D$414*G415,0)</f>
        <v>0</v>
      </c>
    </row>
    <row r="416" spans="6:10" ht="15">
      <c r="F416" s="42" t="s">
        <v>885</v>
      </c>
      <c r="G416" s="46"/>
      <c r="J416" s="43">
        <f>ROUND(D$414*G416,2)</f>
        <v>0</v>
      </c>
    </row>
    <row r="419" spans="1:8" ht="15">
      <c r="A419" s="41">
        <v>45</v>
      </c>
      <c r="B419" s="42" t="s">
        <v>1046</v>
      </c>
      <c r="C419" s="41" t="s">
        <v>1047</v>
      </c>
      <c r="D419" s="43">
        <f>ROUND(4,2)</f>
        <v>4</v>
      </c>
      <c r="E419" s="41" t="s">
        <v>13</v>
      </c>
      <c r="F419" s="42" t="s">
        <v>883</v>
      </c>
      <c r="G419" s="44"/>
      <c r="H419" s="45">
        <f>ROUND(D$419*G419,0)</f>
        <v>0</v>
      </c>
    </row>
    <row r="420" spans="6:9" ht="15">
      <c r="F420" s="42" t="s">
        <v>884</v>
      </c>
      <c r="G420" s="44"/>
      <c r="I420" s="45">
        <f>ROUND(D$419*G420,0)</f>
        <v>0</v>
      </c>
    </row>
    <row r="421" spans="6:10" ht="15">
      <c r="F421" s="42" t="s">
        <v>885</v>
      </c>
      <c r="G421" s="46"/>
      <c r="J421" s="43">
        <f>ROUND(D$419*G421,2)</f>
        <v>0</v>
      </c>
    </row>
    <row r="424" spans="1:8" ht="15">
      <c r="A424" s="41">
        <v>46</v>
      </c>
      <c r="B424" s="42" t="s">
        <v>1048</v>
      </c>
      <c r="C424" s="41" t="s">
        <v>1049</v>
      </c>
      <c r="D424" s="43">
        <f>ROUND(5,2)</f>
        <v>5</v>
      </c>
      <c r="E424" s="41" t="s">
        <v>13</v>
      </c>
      <c r="F424" s="42" t="s">
        <v>883</v>
      </c>
      <c r="G424" s="44"/>
      <c r="H424" s="45">
        <f>ROUND(D$424*G424,0)</f>
        <v>0</v>
      </c>
    </row>
    <row r="425" spans="6:9" ht="15">
      <c r="F425" s="42" t="s">
        <v>884</v>
      </c>
      <c r="G425" s="44"/>
      <c r="I425" s="45">
        <f>ROUND(D$424*G425,0)</f>
        <v>0</v>
      </c>
    </row>
    <row r="426" spans="6:10" ht="15">
      <c r="F426" s="42" t="s">
        <v>885</v>
      </c>
      <c r="G426" s="46"/>
      <c r="J426" s="43">
        <f>ROUND(D$424*G426,2)</f>
        <v>0</v>
      </c>
    </row>
    <row r="429" spans="1:8" ht="15">
      <c r="A429" s="41">
        <v>47</v>
      </c>
      <c r="B429" s="42" t="s">
        <v>1050</v>
      </c>
      <c r="C429" s="41" t="s">
        <v>1051</v>
      </c>
      <c r="D429" s="43">
        <f>ROUND(1,2)</f>
        <v>1</v>
      </c>
      <c r="E429" s="41" t="s">
        <v>13</v>
      </c>
      <c r="F429" s="42" t="s">
        <v>883</v>
      </c>
      <c r="G429" s="44"/>
      <c r="H429" s="45">
        <f>ROUND(D$429*G429,0)</f>
        <v>0</v>
      </c>
    </row>
    <row r="430" spans="6:9" ht="15">
      <c r="F430" s="42" t="s">
        <v>884</v>
      </c>
      <c r="G430" s="44"/>
      <c r="I430" s="45">
        <f>ROUND(D$429*G430,0)</f>
        <v>0</v>
      </c>
    </row>
    <row r="431" spans="6:10" ht="15">
      <c r="F431" s="42" t="s">
        <v>885</v>
      </c>
      <c r="G431" s="46"/>
      <c r="J431" s="43">
        <f>ROUND(D$429*G431,2)</f>
        <v>0</v>
      </c>
    </row>
    <row r="434" spans="1:8" ht="15">
      <c r="A434" s="41">
        <v>48</v>
      </c>
      <c r="B434" s="42" t="s">
        <v>1052</v>
      </c>
      <c r="C434" s="41" t="s">
        <v>1053</v>
      </c>
      <c r="D434" s="43">
        <f>ROUND(2,2)</f>
        <v>2</v>
      </c>
      <c r="E434" s="41" t="s">
        <v>13</v>
      </c>
      <c r="F434" s="42" t="s">
        <v>883</v>
      </c>
      <c r="G434" s="44"/>
      <c r="H434" s="45">
        <f>ROUND(D$434*G434,0)</f>
        <v>0</v>
      </c>
    </row>
    <row r="435" spans="6:9" ht="15">
      <c r="F435" s="42" t="s">
        <v>884</v>
      </c>
      <c r="G435" s="44"/>
      <c r="I435" s="45">
        <f>ROUND(D$434*G435,0)</f>
        <v>0</v>
      </c>
    </row>
    <row r="436" spans="6:10" ht="15">
      <c r="F436" s="42" t="s">
        <v>885</v>
      </c>
      <c r="G436" s="46"/>
      <c r="J436" s="43">
        <f>ROUND(D$434*G436,2)</f>
        <v>0</v>
      </c>
    </row>
    <row r="439" spans="1:8" ht="15">
      <c r="A439" s="41">
        <v>49</v>
      </c>
      <c r="B439" s="42" t="s">
        <v>1054</v>
      </c>
      <c r="C439" s="41" t="s">
        <v>1055</v>
      </c>
      <c r="D439" s="43">
        <f>ROUND(3,2)</f>
        <v>3</v>
      </c>
      <c r="E439" s="41" t="s">
        <v>13</v>
      </c>
      <c r="F439" s="42" t="s">
        <v>883</v>
      </c>
      <c r="G439" s="44"/>
      <c r="H439" s="45">
        <f>ROUND(D$439*G439,0)</f>
        <v>0</v>
      </c>
    </row>
    <row r="440" spans="6:9" ht="15">
      <c r="F440" s="42" t="s">
        <v>884</v>
      </c>
      <c r="G440" s="44"/>
      <c r="I440" s="45">
        <f>ROUND(D$439*G440,0)</f>
        <v>0</v>
      </c>
    </row>
    <row r="441" spans="6:10" ht="15">
      <c r="F441" s="42" t="s">
        <v>885</v>
      </c>
      <c r="G441" s="46"/>
      <c r="J441" s="43">
        <f>ROUND(D$439*G441,2)</f>
        <v>0</v>
      </c>
    </row>
    <row r="444" spans="1:8" ht="15">
      <c r="A444" s="41">
        <v>50</v>
      </c>
      <c r="B444" s="42" t="s">
        <v>1056</v>
      </c>
      <c r="C444" s="41" t="s">
        <v>1057</v>
      </c>
      <c r="D444" s="43">
        <f>ROUND(1,2)</f>
        <v>1</v>
      </c>
      <c r="E444" s="41" t="s">
        <v>13</v>
      </c>
      <c r="F444" s="42" t="s">
        <v>883</v>
      </c>
      <c r="G444" s="44"/>
      <c r="H444" s="45">
        <f>ROUND(D$444*G444,0)</f>
        <v>0</v>
      </c>
    </row>
    <row r="445" spans="6:9" ht="15">
      <c r="F445" s="42" t="s">
        <v>884</v>
      </c>
      <c r="G445" s="44"/>
      <c r="I445" s="45">
        <f>ROUND(D$444*G445,0)</f>
        <v>0</v>
      </c>
    </row>
    <row r="446" spans="6:10" ht="15">
      <c r="F446" s="42" t="s">
        <v>885</v>
      </c>
      <c r="G446" s="46"/>
      <c r="J446" s="43">
        <f>ROUND(D$444*G446,2)</f>
        <v>0</v>
      </c>
    </row>
    <row r="449" spans="1:8" ht="15">
      <c r="A449" s="41">
        <v>51</v>
      </c>
      <c r="B449" s="42" t="s">
        <v>1058</v>
      </c>
      <c r="C449" s="41" t="s">
        <v>1059</v>
      </c>
      <c r="D449" s="43">
        <f>ROUND(1,2)</f>
        <v>1</v>
      </c>
      <c r="E449" s="41" t="s">
        <v>13</v>
      </c>
      <c r="F449" s="42" t="s">
        <v>883</v>
      </c>
      <c r="G449" s="44"/>
      <c r="H449" s="45">
        <f>ROUND(D$449*G449,0)</f>
        <v>0</v>
      </c>
    </row>
    <row r="450" spans="6:9" ht="15">
      <c r="F450" s="42" t="s">
        <v>884</v>
      </c>
      <c r="G450" s="44"/>
      <c r="I450" s="45">
        <f>ROUND(D$449*G450,0)</f>
        <v>0</v>
      </c>
    </row>
    <row r="451" spans="6:10" ht="15">
      <c r="F451" s="42" t="s">
        <v>885</v>
      </c>
      <c r="G451" s="46"/>
      <c r="J451" s="43">
        <f>ROUND(D$449*G451,2)</f>
        <v>0</v>
      </c>
    </row>
    <row r="454" spans="1:8" ht="15">
      <c r="A454" s="41">
        <v>52</v>
      </c>
      <c r="B454" s="42" t="s">
        <v>1060</v>
      </c>
      <c r="C454" s="41" t="s">
        <v>1061</v>
      </c>
      <c r="D454" s="43">
        <f>ROUND(1,2)</f>
        <v>1</v>
      </c>
      <c r="E454" s="41" t="s">
        <v>13</v>
      </c>
      <c r="F454" s="42" t="s">
        <v>883</v>
      </c>
      <c r="G454" s="44"/>
      <c r="H454" s="45">
        <f>ROUND(D$454*G454,0)</f>
        <v>0</v>
      </c>
    </row>
    <row r="455" spans="6:9" ht="15">
      <c r="F455" s="42" t="s">
        <v>884</v>
      </c>
      <c r="G455" s="44"/>
      <c r="I455" s="45">
        <f>ROUND(D$454*G455,0)</f>
        <v>0</v>
      </c>
    </row>
    <row r="456" spans="6:10" ht="15">
      <c r="F456" s="42" t="s">
        <v>885</v>
      </c>
      <c r="G456" s="46"/>
      <c r="J456" s="43">
        <f>ROUND(D$454*G456,2)</f>
        <v>0</v>
      </c>
    </row>
    <row r="459" spans="1:8" ht="15">
      <c r="A459" s="41">
        <v>53</v>
      </c>
      <c r="B459" s="42" t="s">
        <v>1062</v>
      </c>
      <c r="C459" s="41" t="s">
        <v>1063</v>
      </c>
      <c r="D459" s="43">
        <f>ROUND(1,2)</f>
        <v>1</v>
      </c>
      <c r="E459" s="41" t="s">
        <v>13</v>
      </c>
      <c r="F459" s="42" t="s">
        <v>883</v>
      </c>
      <c r="G459" s="44"/>
      <c r="H459" s="45">
        <f>ROUND(D$459*G459,0)</f>
        <v>0</v>
      </c>
    </row>
    <row r="460" spans="6:9" ht="15">
      <c r="F460" s="42" t="s">
        <v>884</v>
      </c>
      <c r="G460" s="44"/>
      <c r="I460" s="45">
        <f>ROUND(D$459*G460,0)</f>
        <v>0</v>
      </c>
    </row>
    <row r="461" spans="6:10" ht="15">
      <c r="F461" s="42" t="s">
        <v>885</v>
      </c>
      <c r="G461" s="46"/>
      <c r="J461" s="43">
        <f>ROUND(D$459*G461,2)</f>
        <v>0</v>
      </c>
    </row>
    <row r="464" spans="1:8" ht="15">
      <c r="A464" s="41">
        <v>54</v>
      </c>
      <c r="B464" s="42" t="s">
        <v>1064</v>
      </c>
      <c r="C464" s="41" t="s">
        <v>1065</v>
      </c>
      <c r="D464" s="43">
        <f>ROUND(1,2)</f>
        <v>1</v>
      </c>
      <c r="E464" s="41" t="s">
        <v>13</v>
      </c>
      <c r="F464" s="42" t="s">
        <v>883</v>
      </c>
      <c r="G464" s="44"/>
      <c r="H464" s="45">
        <f>ROUND(D$464*G464,0)</f>
        <v>0</v>
      </c>
    </row>
    <row r="465" spans="6:9" ht="15">
      <c r="F465" s="42" t="s">
        <v>884</v>
      </c>
      <c r="G465" s="44"/>
      <c r="I465" s="45">
        <f>ROUND(D$464*G465,0)</f>
        <v>0</v>
      </c>
    </row>
    <row r="466" spans="6:10" ht="15">
      <c r="F466" s="42" t="s">
        <v>885</v>
      </c>
      <c r="G466" s="46"/>
      <c r="J466" s="43">
        <f>ROUND(D$464*G466,2)</f>
        <v>0</v>
      </c>
    </row>
    <row r="469" spans="1:8" ht="15">
      <c r="A469" s="41">
        <v>55</v>
      </c>
      <c r="B469" s="42" t="s">
        <v>1066</v>
      </c>
      <c r="C469" s="41" t="s">
        <v>1067</v>
      </c>
      <c r="D469" s="43">
        <f>ROUND(1,2)</f>
        <v>1</v>
      </c>
      <c r="E469" s="41" t="s">
        <v>13</v>
      </c>
      <c r="F469" s="42" t="s">
        <v>883</v>
      </c>
      <c r="G469" s="44"/>
      <c r="H469" s="45">
        <f>ROUND(D$469*G469,0)</f>
        <v>0</v>
      </c>
    </row>
    <row r="470" spans="6:9" ht="15">
      <c r="F470" s="42" t="s">
        <v>884</v>
      </c>
      <c r="G470" s="44"/>
      <c r="I470" s="45">
        <f>ROUND(D$469*G470,0)</f>
        <v>0</v>
      </c>
    </row>
    <row r="471" spans="6:10" ht="15">
      <c r="F471" s="42" t="s">
        <v>885</v>
      </c>
      <c r="G471" s="46"/>
      <c r="J471" s="43">
        <f>ROUND(D$469*G471,2)</f>
        <v>0</v>
      </c>
    </row>
    <row r="474" spans="1:8" ht="15">
      <c r="A474" s="41">
        <v>56</v>
      </c>
      <c r="B474" s="42" t="s">
        <v>1068</v>
      </c>
      <c r="C474" s="41" t="s">
        <v>1069</v>
      </c>
      <c r="D474" s="43">
        <f>ROUND(1,2)</f>
        <v>1</v>
      </c>
      <c r="E474" s="41" t="s">
        <v>13</v>
      </c>
      <c r="F474" s="42" t="s">
        <v>883</v>
      </c>
      <c r="G474" s="44"/>
      <c r="H474" s="45">
        <f>ROUND(D$474*G474,0)</f>
        <v>0</v>
      </c>
    </row>
    <row r="475" spans="6:9" ht="15">
      <c r="F475" s="42" t="s">
        <v>884</v>
      </c>
      <c r="G475" s="44"/>
      <c r="I475" s="45">
        <f>ROUND(D$474*G475,0)</f>
        <v>0</v>
      </c>
    </row>
    <row r="476" spans="6:10" ht="15">
      <c r="F476" s="42" t="s">
        <v>885</v>
      </c>
      <c r="G476" s="46"/>
      <c r="J476" s="43">
        <f>ROUND(D$474*G476,2)</f>
        <v>0</v>
      </c>
    </row>
    <row r="479" spans="1:8" ht="15">
      <c r="A479" s="41">
        <v>57</v>
      </c>
      <c r="B479" s="42" t="s">
        <v>1070</v>
      </c>
      <c r="C479" s="41" t="s">
        <v>1071</v>
      </c>
      <c r="D479" s="43">
        <f>ROUND(1,2)</f>
        <v>1</v>
      </c>
      <c r="E479" s="41" t="s">
        <v>13</v>
      </c>
      <c r="F479" s="42" t="s">
        <v>883</v>
      </c>
      <c r="G479" s="44"/>
      <c r="H479" s="45">
        <f>ROUND(D$479*G479,0)</f>
        <v>0</v>
      </c>
    </row>
    <row r="480" spans="6:9" ht="15">
      <c r="F480" s="42" t="s">
        <v>884</v>
      </c>
      <c r="G480" s="44"/>
      <c r="I480" s="45">
        <f>ROUND(D$479*G480,0)</f>
        <v>0</v>
      </c>
    </row>
    <row r="481" spans="6:10" ht="15">
      <c r="F481" s="42" t="s">
        <v>885</v>
      </c>
      <c r="G481" s="46"/>
      <c r="J481" s="43">
        <f>ROUND(D$479*G481,2)</f>
        <v>0</v>
      </c>
    </row>
    <row r="484" spans="1:8" ht="15">
      <c r="A484" s="41">
        <v>58</v>
      </c>
      <c r="B484" s="42" t="s">
        <v>1072</v>
      </c>
      <c r="C484" s="41" t="s">
        <v>1073</v>
      </c>
      <c r="D484" s="43">
        <f>ROUND(1,2)</f>
        <v>1</v>
      </c>
      <c r="E484" s="41" t="s">
        <v>13</v>
      </c>
      <c r="F484" s="42" t="s">
        <v>883</v>
      </c>
      <c r="G484" s="44"/>
      <c r="H484" s="45">
        <f>ROUND(D$484*G484,0)</f>
        <v>0</v>
      </c>
    </row>
    <row r="485" spans="6:9" ht="15">
      <c r="F485" s="42" t="s">
        <v>884</v>
      </c>
      <c r="G485" s="44"/>
      <c r="I485" s="45">
        <f>ROUND(D$484*G485,0)</f>
        <v>0</v>
      </c>
    </row>
    <row r="486" spans="6:10" ht="15">
      <c r="F486" s="42" t="s">
        <v>885</v>
      </c>
      <c r="G486" s="46"/>
      <c r="J486" s="43">
        <f>ROUND(D$484*G486,2)</f>
        <v>0</v>
      </c>
    </row>
    <row r="489" spans="1:8" ht="15">
      <c r="A489" s="41">
        <v>59</v>
      </c>
      <c r="B489" s="42" t="s">
        <v>1074</v>
      </c>
      <c r="C489" s="41" t="s">
        <v>1075</v>
      </c>
      <c r="D489" s="43">
        <f>ROUND(2,2)</f>
        <v>2</v>
      </c>
      <c r="E489" s="41" t="s">
        <v>13</v>
      </c>
      <c r="F489" s="42" t="s">
        <v>883</v>
      </c>
      <c r="G489" s="44"/>
      <c r="H489" s="45">
        <f>ROUND(D$489*G489,0)</f>
        <v>0</v>
      </c>
    </row>
    <row r="490" spans="6:9" ht="15">
      <c r="F490" s="42" t="s">
        <v>884</v>
      </c>
      <c r="G490" s="44"/>
      <c r="I490" s="45">
        <f>ROUND(D$489*G490,0)</f>
        <v>0</v>
      </c>
    </row>
    <row r="491" spans="6:10" ht="15">
      <c r="F491" s="42" t="s">
        <v>885</v>
      </c>
      <c r="G491" s="46"/>
      <c r="J491" s="43">
        <f>ROUND(D$489*G491,2)</f>
        <v>0</v>
      </c>
    </row>
    <row r="494" spans="1:8" ht="15">
      <c r="A494" s="41">
        <v>60</v>
      </c>
      <c r="B494" s="42" t="s">
        <v>1076</v>
      </c>
      <c r="C494" s="41" t="s">
        <v>1077</v>
      </c>
      <c r="D494" s="43">
        <f>ROUND(1,2)</f>
        <v>1</v>
      </c>
      <c r="E494" s="41" t="s">
        <v>13</v>
      </c>
      <c r="F494" s="42" t="s">
        <v>883</v>
      </c>
      <c r="G494" s="44"/>
      <c r="H494" s="45">
        <f>ROUND(D$494*G494,0)</f>
        <v>0</v>
      </c>
    </row>
    <row r="495" spans="6:9" ht="15">
      <c r="F495" s="42" t="s">
        <v>884</v>
      </c>
      <c r="G495" s="44"/>
      <c r="I495" s="45">
        <f>ROUND(D$494*G495,0)</f>
        <v>0</v>
      </c>
    </row>
    <row r="496" spans="6:10" ht="15">
      <c r="F496" s="42" t="s">
        <v>885</v>
      </c>
      <c r="G496" s="46"/>
      <c r="J496" s="43">
        <f>ROUND(D$494*G496,2)</f>
        <v>0</v>
      </c>
    </row>
    <row r="499" spans="1:8" ht="15">
      <c r="A499" s="41">
        <v>61</v>
      </c>
      <c r="B499" s="42" t="s">
        <v>1078</v>
      </c>
      <c r="C499" s="41" t="s">
        <v>1079</v>
      </c>
      <c r="D499" s="43">
        <f>ROUND(4,2)</f>
        <v>4</v>
      </c>
      <c r="E499" s="41" t="s">
        <v>13</v>
      </c>
      <c r="F499" s="42" t="s">
        <v>883</v>
      </c>
      <c r="G499" s="44"/>
      <c r="H499" s="45">
        <f>ROUND(D$499*G499,0)</f>
        <v>0</v>
      </c>
    </row>
    <row r="500" spans="6:9" ht="15">
      <c r="F500" s="42" t="s">
        <v>884</v>
      </c>
      <c r="G500" s="44"/>
      <c r="I500" s="45">
        <f>ROUND(D$499*G500,0)</f>
        <v>0</v>
      </c>
    </row>
    <row r="501" spans="6:10" ht="15">
      <c r="F501" s="42" t="s">
        <v>885</v>
      </c>
      <c r="G501" s="46"/>
      <c r="J501" s="43">
        <f>ROUND(D$499*G501,2)</f>
        <v>0</v>
      </c>
    </row>
    <row r="504" spans="1:8" ht="15">
      <c r="A504" s="41">
        <v>62</v>
      </c>
      <c r="B504" s="42" t="s">
        <v>1080</v>
      </c>
      <c r="C504" s="41" t="s">
        <v>1081</v>
      </c>
      <c r="D504" s="43">
        <f>ROUND(12,2)</f>
        <v>12</v>
      </c>
      <c r="E504" s="41" t="s">
        <v>13</v>
      </c>
      <c r="F504" s="42" t="s">
        <v>883</v>
      </c>
      <c r="G504" s="44"/>
      <c r="H504" s="45">
        <f>ROUND(D$504*G504,0)</f>
        <v>0</v>
      </c>
    </row>
    <row r="505" spans="6:9" ht="15">
      <c r="F505" s="42" t="s">
        <v>884</v>
      </c>
      <c r="G505" s="44"/>
      <c r="I505" s="45">
        <f>ROUND(D$504*G505,0)</f>
        <v>0</v>
      </c>
    </row>
    <row r="506" spans="6:10" ht="15">
      <c r="F506" s="42" t="s">
        <v>885</v>
      </c>
      <c r="G506" s="46"/>
      <c r="J506" s="43">
        <f>ROUND(D$504*G506,2)</f>
        <v>0</v>
      </c>
    </row>
    <row r="509" spans="1:8" ht="15">
      <c r="A509" s="41">
        <v>63</v>
      </c>
      <c r="B509" s="42" t="s">
        <v>1082</v>
      </c>
      <c r="C509" s="41" t="s">
        <v>1083</v>
      </c>
      <c r="D509" s="43">
        <f>ROUND(24,2)</f>
        <v>24</v>
      </c>
      <c r="E509" s="41" t="s">
        <v>13</v>
      </c>
      <c r="F509" s="42" t="s">
        <v>883</v>
      </c>
      <c r="G509" s="44"/>
      <c r="H509" s="45">
        <f>ROUND(D$509*G509,0)</f>
        <v>0</v>
      </c>
    </row>
    <row r="510" spans="6:9" ht="15">
      <c r="F510" s="42" t="s">
        <v>884</v>
      </c>
      <c r="G510" s="44"/>
      <c r="I510" s="45">
        <f>ROUND(D$509*G510,0)</f>
        <v>0</v>
      </c>
    </row>
    <row r="511" spans="6:10" ht="15">
      <c r="F511" s="42" t="s">
        <v>885</v>
      </c>
      <c r="G511" s="46"/>
      <c r="J511" s="43">
        <f>ROUND(D$509*G511,2)</f>
        <v>0</v>
      </c>
    </row>
    <row r="514" spans="1:8" ht="15">
      <c r="A514" s="41">
        <v>64</v>
      </c>
      <c r="B514" s="42" t="s">
        <v>1084</v>
      </c>
      <c r="C514" s="41" t="s">
        <v>1085</v>
      </c>
      <c r="D514" s="43">
        <f>ROUND(12,2)</f>
        <v>12</v>
      </c>
      <c r="E514" s="41" t="s">
        <v>13</v>
      </c>
      <c r="F514" s="42" t="s">
        <v>883</v>
      </c>
      <c r="G514" s="44"/>
      <c r="H514" s="45">
        <f>ROUND(D$514*G514,0)</f>
        <v>0</v>
      </c>
    </row>
    <row r="515" spans="6:9" ht="15">
      <c r="F515" s="42" t="s">
        <v>884</v>
      </c>
      <c r="G515" s="44"/>
      <c r="I515" s="45">
        <f>ROUND(D$514*G515,0)</f>
        <v>0</v>
      </c>
    </row>
    <row r="516" spans="6:10" ht="15">
      <c r="F516" s="42" t="s">
        <v>885</v>
      </c>
      <c r="G516" s="46"/>
      <c r="J516" s="43">
        <f>ROUND(D$514*G516,2)</f>
        <v>0</v>
      </c>
    </row>
    <row r="519" spans="1:8" ht="15">
      <c r="A519" s="41">
        <v>65</v>
      </c>
      <c r="B519" s="42" t="s">
        <v>1086</v>
      </c>
      <c r="C519" s="41" t="s">
        <v>1087</v>
      </c>
      <c r="D519" s="43">
        <f>ROUND(11,2)</f>
        <v>11</v>
      </c>
      <c r="E519" s="41" t="s">
        <v>13</v>
      </c>
      <c r="F519" s="42" t="s">
        <v>883</v>
      </c>
      <c r="G519" s="44"/>
      <c r="H519" s="45">
        <f>ROUND(D$519*G519,0)</f>
        <v>0</v>
      </c>
    </row>
    <row r="520" spans="6:9" ht="15">
      <c r="F520" s="42" t="s">
        <v>884</v>
      </c>
      <c r="G520" s="44"/>
      <c r="I520" s="45">
        <f>ROUND(D$519*G520,0)</f>
        <v>0</v>
      </c>
    </row>
    <row r="521" spans="6:10" ht="15">
      <c r="F521" s="42" t="s">
        <v>885</v>
      </c>
      <c r="G521" s="46"/>
      <c r="J521" s="43">
        <f>ROUND(D$519*G521,2)</f>
        <v>0</v>
      </c>
    </row>
    <row r="524" spans="1:8" ht="15">
      <c r="A524" s="41">
        <v>66</v>
      </c>
      <c r="B524" s="42" t="s">
        <v>1088</v>
      </c>
      <c r="C524" s="41" t="s">
        <v>1089</v>
      </c>
      <c r="D524" s="43">
        <f>ROUND(10,2)</f>
        <v>10</v>
      </c>
      <c r="E524" s="41" t="s">
        <v>13</v>
      </c>
      <c r="F524" s="42" t="s">
        <v>883</v>
      </c>
      <c r="G524" s="44"/>
      <c r="H524" s="45">
        <f>ROUND(D$524*G524,0)</f>
        <v>0</v>
      </c>
    </row>
    <row r="525" spans="6:9" ht="15">
      <c r="F525" s="42" t="s">
        <v>884</v>
      </c>
      <c r="G525" s="44"/>
      <c r="I525" s="45">
        <f>ROUND(D$524*G525,0)</f>
        <v>0</v>
      </c>
    </row>
    <row r="526" spans="6:10" ht="15">
      <c r="F526" s="42" t="s">
        <v>885</v>
      </c>
      <c r="G526" s="46"/>
      <c r="J526" s="43">
        <f>ROUND(D$524*G526,2)</f>
        <v>0</v>
      </c>
    </row>
    <row r="529" spans="1:8" ht="15">
      <c r="A529" s="41">
        <v>67</v>
      </c>
      <c r="B529" s="42" t="s">
        <v>1090</v>
      </c>
      <c r="C529" s="41" t="s">
        <v>1091</v>
      </c>
      <c r="D529" s="43">
        <f>ROUND(2,2)</f>
        <v>2</v>
      </c>
      <c r="E529" s="41" t="s">
        <v>13</v>
      </c>
      <c r="F529" s="42" t="s">
        <v>883</v>
      </c>
      <c r="G529" s="44"/>
      <c r="H529" s="45">
        <f>ROUND(D$529*G529,0)</f>
        <v>0</v>
      </c>
    </row>
    <row r="530" spans="6:9" ht="15">
      <c r="F530" s="42" t="s">
        <v>884</v>
      </c>
      <c r="G530" s="44"/>
      <c r="I530" s="45">
        <f>ROUND(D$529*G530,0)</f>
        <v>0</v>
      </c>
    </row>
    <row r="531" spans="6:10" ht="15">
      <c r="F531" s="42" t="s">
        <v>885</v>
      </c>
      <c r="G531" s="46"/>
      <c r="J531" s="43">
        <f>ROUND(D$529*G531,2)</f>
        <v>0</v>
      </c>
    </row>
    <row r="534" spans="1:8" ht="15">
      <c r="A534" s="41">
        <v>68</v>
      </c>
      <c r="B534" s="42" t="s">
        <v>1092</v>
      </c>
      <c r="C534" s="41" t="s">
        <v>1093</v>
      </c>
      <c r="D534" s="43">
        <f>ROUND(4,2)</f>
        <v>4</v>
      </c>
      <c r="E534" s="41" t="s">
        <v>13</v>
      </c>
      <c r="F534" s="42" t="s">
        <v>883</v>
      </c>
      <c r="G534" s="44"/>
      <c r="H534" s="45">
        <f>ROUND(D$534*G534,0)</f>
        <v>0</v>
      </c>
    </row>
    <row r="535" spans="6:9" ht="15">
      <c r="F535" s="42" t="s">
        <v>884</v>
      </c>
      <c r="G535" s="44"/>
      <c r="I535" s="45">
        <f>ROUND(D$534*G535,0)</f>
        <v>0</v>
      </c>
    </row>
    <row r="536" spans="6:10" ht="15">
      <c r="F536" s="42" t="s">
        <v>885</v>
      </c>
      <c r="G536" s="46"/>
      <c r="J536" s="43">
        <f>ROUND(D$534*G536,2)</f>
        <v>0</v>
      </c>
    </row>
    <row r="539" spans="1:8" ht="15">
      <c r="A539" s="41">
        <v>69</v>
      </c>
      <c r="B539" s="42" t="s">
        <v>1094</v>
      </c>
      <c r="C539" s="41" t="s">
        <v>1095</v>
      </c>
      <c r="D539" s="43">
        <f>ROUND(5,2)</f>
        <v>5</v>
      </c>
      <c r="E539" s="41" t="s">
        <v>13</v>
      </c>
      <c r="F539" s="42" t="s">
        <v>883</v>
      </c>
      <c r="G539" s="44"/>
      <c r="H539" s="45">
        <f>ROUND(D$539*G539,0)</f>
        <v>0</v>
      </c>
    </row>
    <row r="540" spans="6:9" ht="15">
      <c r="F540" s="42" t="s">
        <v>884</v>
      </c>
      <c r="G540" s="44"/>
      <c r="I540" s="45">
        <f>ROUND(D$539*G540,0)</f>
        <v>0</v>
      </c>
    </row>
    <row r="541" spans="6:10" ht="15">
      <c r="F541" s="42" t="s">
        <v>885</v>
      </c>
      <c r="G541" s="46"/>
      <c r="J541" s="43">
        <f>ROUND(D$539*G541,2)</f>
        <v>0</v>
      </c>
    </row>
    <row r="544" spans="1:8" ht="15">
      <c r="A544" s="41">
        <v>70</v>
      </c>
      <c r="B544" s="42" t="s">
        <v>1082</v>
      </c>
      <c r="C544" s="41" t="s">
        <v>1083</v>
      </c>
      <c r="D544" s="43">
        <f>ROUND(9,2)</f>
        <v>9</v>
      </c>
      <c r="E544" s="41" t="s">
        <v>13</v>
      </c>
      <c r="F544" s="42" t="s">
        <v>883</v>
      </c>
      <c r="G544" s="44"/>
      <c r="H544" s="45">
        <f>ROUND(D$544*G544,0)</f>
        <v>0</v>
      </c>
    </row>
    <row r="545" spans="6:9" ht="15">
      <c r="F545" s="42" t="s">
        <v>884</v>
      </c>
      <c r="G545" s="44"/>
      <c r="I545" s="45">
        <f>ROUND(D$544*G545,0)</f>
        <v>0</v>
      </c>
    </row>
    <row r="546" spans="6:10" ht="15">
      <c r="F546" s="42" t="s">
        <v>885</v>
      </c>
      <c r="G546" s="46"/>
      <c r="J546" s="43">
        <f>ROUND(D$544*G546,2)</f>
        <v>0</v>
      </c>
    </row>
    <row r="549" spans="1:8" ht="15">
      <c r="A549" s="41">
        <v>71</v>
      </c>
      <c r="B549" s="42" t="s">
        <v>1096</v>
      </c>
      <c r="C549" s="41" t="s">
        <v>1097</v>
      </c>
      <c r="D549" s="43">
        <f>ROUND(4,2)</f>
        <v>4</v>
      </c>
      <c r="E549" s="41" t="s">
        <v>13</v>
      </c>
      <c r="F549" s="42" t="s">
        <v>883</v>
      </c>
      <c r="G549" s="44"/>
      <c r="H549" s="45">
        <f>ROUND(D$549*G549,0)</f>
        <v>0</v>
      </c>
    </row>
    <row r="550" spans="6:9" ht="15">
      <c r="F550" s="42" t="s">
        <v>884</v>
      </c>
      <c r="G550" s="44"/>
      <c r="I550" s="45">
        <f>ROUND(D$549*G550,0)</f>
        <v>0</v>
      </c>
    </row>
    <row r="551" spans="6:10" ht="15">
      <c r="F551" s="42" t="s">
        <v>885</v>
      </c>
      <c r="G551" s="46"/>
      <c r="J551" s="43">
        <f>ROUND(D$549*G551,2)</f>
        <v>0</v>
      </c>
    </row>
    <row r="554" spans="1:8" ht="15">
      <c r="A554" s="41">
        <v>72</v>
      </c>
      <c r="B554" s="42" t="s">
        <v>1044</v>
      </c>
      <c r="C554" s="41" t="s">
        <v>1045</v>
      </c>
      <c r="D554" s="43">
        <f>ROUND(1,2)</f>
        <v>1</v>
      </c>
      <c r="E554" s="41" t="s">
        <v>13</v>
      </c>
      <c r="F554" s="42" t="s">
        <v>883</v>
      </c>
      <c r="G554" s="44"/>
      <c r="H554" s="45">
        <f>ROUND(D$554*G554,0)</f>
        <v>0</v>
      </c>
    </row>
    <row r="555" spans="6:9" ht="15">
      <c r="F555" s="42" t="s">
        <v>884</v>
      </c>
      <c r="G555" s="44"/>
      <c r="I555" s="45">
        <f>ROUND(D$554*G555,0)</f>
        <v>0</v>
      </c>
    </row>
    <row r="556" spans="6:10" ht="15">
      <c r="F556" s="42" t="s">
        <v>885</v>
      </c>
      <c r="G556" s="46"/>
      <c r="J556" s="43">
        <f>ROUND(D$554*G556,2)</f>
        <v>0</v>
      </c>
    </row>
    <row r="559" spans="1:8" ht="15">
      <c r="A559" s="41">
        <v>73</v>
      </c>
      <c r="B559" s="42" t="s">
        <v>1084</v>
      </c>
      <c r="C559" s="41" t="s">
        <v>1085</v>
      </c>
      <c r="D559" s="43">
        <f>ROUND(5,2)</f>
        <v>5</v>
      </c>
      <c r="E559" s="41" t="s">
        <v>13</v>
      </c>
      <c r="F559" s="42" t="s">
        <v>883</v>
      </c>
      <c r="G559" s="44"/>
      <c r="H559" s="45">
        <f>ROUND(D$559*G559,0)</f>
        <v>0</v>
      </c>
    </row>
    <row r="560" spans="6:9" ht="15">
      <c r="F560" s="42" t="s">
        <v>884</v>
      </c>
      <c r="G560" s="44"/>
      <c r="I560" s="45">
        <f>ROUND(D$559*G560,0)</f>
        <v>0</v>
      </c>
    </row>
    <row r="561" spans="6:10" ht="15">
      <c r="F561" s="42" t="s">
        <v>885</v>
      </c>
      <c r="G561" s="46"/>
      <c r="J561" s="43">
        <f>ROUND(D$559*G561,2)</f>
        <v>0</v>
      </c>
    </row>
    <row r="564" spans="1:8" ht="15">
      <c r="A564" s="41">
        <v>74</v>
      </c>
      <c r="B564" s="42" t="s">
        <v>1098</v>
      </c>
      <c r="C564" s="41" t="s">
        <v>1099</v>
      </c>
      <c r="D564" s="43">
        <f>ROUND(1,2)</f>
        <v>1</v>
      </c>
      <c r="E564" s="41" t="s">
        <v>13</v>
      </c>
      <c r="F564" s="42" t="s">
        <v>883</v>
      </c>
      <c r="G564" s="44"/>
      <c r="H564" s="45">
        <f>ROUND(D$564*G564,0)</f>
        <v>0</v>
      </c>
    </row>
    <row r="565" spans="6:9" ht="15">
      <c r="F565" s="42" t="s">
        <v>884</v>
      </c>
      <c r="G565" s="44"/>
      <c r="I565" s="45">
        <f>ROUND(D$564*G565,0)</f>
        <v>0</v>
      </c>
    </row>
    <row r="566" spans="6:10" ht="15">
      <c r="F566" s="42" t="s">
        <v>885</v>
      </c>
      <c r="G566" s="46"/>
      <c r="J566" s="43">
        <f>ROUND(D$564*G566,2)</f>
        <v>0</v>
      </c>
    </row>
    <row r="569" spans="1:8" ht="15">
      <c r="A569" s="41">
        <v>75</v>
      </c>
      <c r="B569" s="42" t="s">
        <v>1100</v>
      </c>
      <c r="C569" s="41" t="s">
        <v>1101</v>
      </c>
      <c r="D569" s="43">
        <f>ROUND(1,2)</f>
        <v>1</v>
      </c>
      <c r="E569" s="41" t="s">
        <v>13</v>
      </c>
      <c r="F569" s="42" t="s">
        <v>883</v>
      </c>
      <c r="G569" s="44"/>
      <c r="H569" s="45">
        <f>ROUND(D$569*G569,0)</f>
        <v>0</v>
      </c>
    </row>
    <row r="570" spans="6:9" ht="15">
      <c r="F570" s="42" t="s">
        <v>884</v>
      </c>
      <c r="G570" s="44"/>
      <c r="I570" s="45">
        <f>ROUND(D$569*G570,0)</f>
        <v>0</v>
      </c>
    </row>
    <row r="571" spans="6:10" ht="15">
      <c r="F571" s="42" t="s">
        <v>885</v>
      </c>
      <c r="G571" s="46"/>
      <c r="J571" s="43">
        <f>ROUND(D$569*G571,2)</f>
        <v>0</v>
      </c>
    </row>
    <row r="574" spans="1:8" ht="15">
      <c r="A574" s="41">
        <v>76</v>
      </c>
      <c r="B574" s="42" t="s">
        <v>1082</v>
      </c>
      <c r="C574" s="41" t="s">
        <v>1083</v>
      </c>
      <c r="D574" s="43">
        <f>ROUND(2,2)</f>
        <v>2</v>
      </c>
      <c r="E574" s="41" t="s">
        <v>13</v>
      </c>
      <c r="F574" s="42" t="s">
        <v>883</v>
      </c>
      <c r="G574" s="44"/>
      <c r="H574" s="45">
        <f>ROUND(D$574*G574,0)</f>
        <v>0</v>
      </c>
    </row>
    <row r="575" spans="6:9" ht="15">
      <c r="F575" s="42" t="s">
        <v>884</v>
      </c>
      <c r="G575" s="44"/>
      <c r="I575" s="45">
        <f>ROUND(D$574*G575,0)</f>
        <v>0</v>
      </c>
    </row>
    <row r="576" spans="6:10" ht="15">
      <c r="F576" s="42" t="s">
        <v>885</v>
      </c>
      <c r="G576" s="46"/>
      <c r="J576" s="43">
        <f>ROUND(D$574*G576,2)</f>
        <v>0</v>
      </c>
    </row>
    <row r="579" spans="1:8" ht="15">
      <c r="A579" s="41">
        <v>77</v>
      </c>
      <c r="B579" s="42" t="s">
        <v>1102</v>
      </c>
      <c r="C579" s="41" t="s">
        <v>1103</v>
      </c>
      <c r="D579" s="43">
        <f>ROUND(1,2)</f>
        <v>1</v>
      </c>
      <c r="E579" s="41" t="s">
        <v>13</v>
      </c>
      <c r="F579" s="42" t="s">
        <v>883</v>
      </c>
      <c r="G579" s="44"/>
      <c r="H579" s="45">
        <f>ROUND(D$579*G579,0)</f>
        <v>0</v>
      </c>
    </row>
    <row r="580" spans="6:9" ht="15">
      <c r="F580" s="42" t="s">
        <v>884</v>
      </c>
      <c r="G580" s="44"/>
      <c r="I580" s="45">
        <f>ROUND(D$579*G580,0)</f>
        <v>0</v>
      </c>
    </row>
    <row r="581" spans="6:10" ht="15">
      <c r="F581" s="42" t="s">
        <v>885</v>
      </c>
      <c r="G581" s="46"/>
      <c r="J581" s="43">
        <f>ROUND(D$579*G581,2)</f>
        <v>0</v>
      </c>
    </row>
    <row r="584" spans="1:8" ht="15">
      <c r="A584" s="41">
        <v>78</v>
      </c>
      <c r="B584" s="42" t="s">
        <v>1104</v>
      </c>
      <c r="C584" s="41" t="s">
        <v>1105</v>
      </c>
      <c r="D584" s="43">
        <f>ROUND(4,2)</f>
        <v>4</v>
      </c>
      <c r="E584" s="41" t="s">
        <v>13</v>
      </c>
      <c r="F584" s="42" t="s">
        <v>883</v>
      </c>
      <c r="G584" s="44"/>
      <c r="H584" s="45">
        <f>ROUND(D$584*G584,0)</f>
        <v>0</v>
      </c>
    </row>
    <row r="585" spans="6:9" ht="15">
      <c r="F585" s="42" t="s">
        <v>884</v>
      </c>
      <c r="G585" s="44"/>
      <c r="I585" s="45">
        <f>ROUND(D$584*G585,0)</f>
        <v>0</v>
      </c>
    </row>
    <row r="586" spans="6:10" ht="15">
      <c r="F586" s="42" t="s">
        <v>885</v>
      </c>
      <c r="G586" s="46"/>
      <c r="J586" s="43">
        <f>ROUND(D$584*G586,2)</f>
        <v>0</v>
      </c>
    </row>
    <row r="589" spans="1:8" ht="15">
      <c r="A589" s="41">
        <v>79</v>
      </c>
      <c r="B589" s="42" t="s">
        <v>1106</v>
      </c>
      <c r="C589" s="41" t="s">
        <v>1107</v>
      </c>
      <c r="D589" s="43">
        <f>ROUND(4,2)</f>
        <v>4</v>
      </c>
      <c r="E589" s="41" t="s">
        <v>13</v>
      </c>
      <c r="F589" s="42" t="s">
        <v>883</v>
      </c>
      <c r="G589" s="44"/>
      <c r="H589" s="45">
        <f>ROUND(D$589*G589,0)</f>
        <v>0</v>
      </c>
    </row>
    <row r="590" spans="6:9" ht="15">
      <c r="F590" s="42" t="s">
        <v>884</v>
      </c>
      <c r="G590" s="44"/>
      <c r="I590" s="45">
        <f>ROUND(D$589*G590,0)</f>
        <v>0</v>
      </c>
    </row>
    <row r="591" spans="6:10" ht="15">
      <c r="F591" s="42" t="s">
        <v>885</v>
      </c>
      <c r="G591" s="46"/>
      <c r="J591" s="43">
        <f>ROUND(D$589*G591,2)</f>
        <v>0</v>
      </c>
    </row>
    <row r="594" spans="1:8" ht="15">
      <c r="A594" s="41">
        <v>80</v>
      </c>
      <c r="B594" s="42" t="s">
        <v>1082</v>
      </c>
      <c r="C594" s="41" t="s">
        <v>1083</v>
      </c>
      <c r="D594" s="43">
        <f>ROUND(8,2)</f>
        <v>8</v>
      </c>
      <c r="E594" s="41" t="s">
        <v>13</v>
      </c>
      <c r="F594" s="42" t="s">
        <v>883</v>
      </c>
      <c r="G594" s="44"/>
      <c r="H594" s="45">
        <f>ROUND(D$594*G594,0)</f>
        <v>0</v>
      </c>
    </row>
    <row r="595" spans="6:9" ht="15">
      <c r="F595" s="42" t="s">
        <v>884</v>
      </c>
      <c r="G595" s="44"/>
      <c r="I595" s="45">
        <f>ROUND(D$594*G595,0)</f>
        <v>0</v>
      </c>
    </row>
    <row r="596" spans="6:10" ht="15">
      <c r="F596" s="42" t="s">
        <v>885</v>
      </c>
      <c r="G596" s="46"/>
      <c r="J596" s="43">
        <f>ROUND(D$594*G596,2)</f>
        <v>0</v>
      </c>
    </row>
    <row r="599" spans="1:8" ht="15">
      <c r="A599" s="41">
        <v>81</v>
      </c>
      <c r="B599" s="42" t="s">
        <v>1108</v>
      </c>
      <c r="C599" s="41" t="s">
        <v>1109</v>
      </c>
      <c r="D599" s="43">
        <f>ROUND(4,2)</f>
        <v>4</v>
      </c>
      <c r="E599" s="41" t="s">
        <v>13</v>
      </c>
      <c r="F599" s="42" t="s">
        <v>883</v>
      </c>
      <c r="G599" s="44"/>
      <c r="H599" s="45">
        <f>ROUND(D$599*G599,0)</f>
        <v>0</v>
      </c>
    </row>
    <row r="600" spans="6:9" ht="15">
      <c r="F600" s="42" t="s">
        <v>884</v>
      </c>
      <c r="G600" s="44"/>
      <c r="I600" s="45">
        <f>ROUND(D$599*G600,0)</f>
        <v>0</v>
      </c>
    </row>
    <row r="601" spans="6:10" ht="15">
      <c r="F601" s="42" t="s">
        <v>885</v>
      </c>
      <c r="G601" s="46"/>
      <c r="J601" s="43">
        <f>ROUND(D$599*G601,2)</f>
        <v>0</v>
      </c>
    </row>
    <row r="604" spans="1:8" ht="15">
      <c r="A604" s="41">
        <v>82</v>
      </c>
      <c r="B604" s="42" t="s">
        <v>1082</v>
      </c>
      <c r="C604" s="41" t="s">
        <v>1083</v>
      </c>
      <c r="D604" s="43">
        <f>ROUND(1,2)</f>
        <v>1</v>
      </c>
      <c r="E604" s="41" t="s">
        <v>13</v>
      </c>
      <c r="F604" s="42" t="s">
        <v>883</v>
      </c>
      <c r="G604" s="44"/>
      <c r="H604" s="45">
        <f>ROUND(D$604*G604,0)</f>
        <v>0</v>
      </c>
    </row>
    <row r="605" spans="6:9" ht="15">
      <c r="F605" s="42" t="s">
        <v>884</v>
      </c>
      <c r="G605" s="44"/>
      <c r="I605" s="45">
        <f>ROUND(D$604*G605,0)</f>
        <v>0</v>
      </c>
    </row>
    <row r="606" spans="6:10" ht="15">
      <c r="F606" s="42" t="s">
        <v>885</v>
      </c>
      <c r="G606" s="46"/>
      <c r="J606" s="43">
        <f>ROUND(D$604*G606,2)</f>
        <v>0</v>
      </c>
    </row>
    <row r="609" spans="1:8" ht="15">
      <c r="A609" s="41">
        <v>83</v>
      </c>
      <c r="B609" s="42" t="s">
        <v>1110</v>
      </c>
      <c r="C609" s="41" t="s">
        <v>1111</v>
      </c>
      <c r="D609" s="43">
        <f>ROUND(1,2)</f>
        <v>1</v>
      </c>
      <c r="E609" s="41" t="s">
        <v>13</v>
      </c>
      <c r="F609" s="42" t="s">
        <v>883</v>
      </c>
      <c r="G609" s="44"/>
      <c r="H609" s="45">
        <f>ROUND(D$609*G609,0)</f>
        <v>0</v>
      </c>
    </row>
    <row r="610" spans="6:9" ht="15">
      <c r="F610" s="42" t="s">
        <v>884</v>
      </c>
      <c r="G610" s="44"/>
      <c r="I610" s="45">
        <f>ROUND(D$609*G610,0)</f>
        <v>0</v>
      </c>
    </row>
    <row r="611" spans="6:10" ht="15">
      <c r="F611" s="42" t="s">
        <v>885</v>
      </c>
      <c r="G611" s="46"/>
      <c r="J611" s="43">
        <f>ROUND(D$609*G611,2)</f>
        <v>0</v>
      </c>
    </row>
    <row r="614" spans="1:8" ht="15">
      <c r="A614" s="41">
        <v>84</v>
      </c>
      <c r="B614" s="42" t="s">
        <v>1112</v>
      </c>
      <c r="C614" s="41" t="s">
        <v>1113</v>
      </c>
      <c r="D614" s="43">
        <f>ROUND(1,2)</f>
        <v>1</v>
      </c>
      <c r="E614" s="41" t="s">
        <v>13</v>
      </c>
      <c r="F614" s="42" t="s">
        <v>883</v>
      </c>
      <c r="G614" s="44"/>
      <c r="H614" s="45">
        <f>ROUND(D$614*G614,0)</f>
        <v>0</v>
      </c>
    </row>
    <row r="615" spans="6:9" ht="15">
      <c r="F615" s="42" t="s">
        <v>884</v>
      </c>
      <c r="G615" s="44"/>
      <c r="I615" s="45">
        <f>ROUND(D$614*G615,0)</f>
        <v>0</v>
      </c>
    </row>
    <row r="616" spans="6:10" ht="15">
      <c r="F616" s="42" t="s">
        <v>885</v>
      </c>
      <c r="G616" s="46"/>
      <c r="J616" s="43">
        <f>ROUND(D$614*G616,2)</f>
        <v>0</v>
      </c>
    </row>
    <row r="619" spans="1:8" ht="15">
      <c r="A619" s="41">
        <v>85</v>
      </c>
      <c r="B619" s="42" t="s">
        <v>1114</v>
      </c>
      <c r="C619" s="41" t="s">
        <v>1115</v>
      </c>
      <c r="D619" s="43">
        <f>ROUND(1,2)</f>
        <v>1</v>
      </c>
      <c r="E619" s="41" t="s">
        <v>13</v>
      </c>
      <c r="F619" s="42" t="s">
        <v>883</v>
      </c>
      <c r="G619" s="44"/>
      <c r="H619" s="45">
        <f>ROUND(D$619*G619,0)</f>
        <v>0</v>
      </c>
    </row>
    <row r="620" spans="6:9" ht="15">
      <c r="F620" s="42" t="s">
        <v>884</v>
      </c>
      <c r="G620" s="44"/>
      <c r="I620" s="45">
        <f>ROUND(D$619*G620,0)</f>
        <v>0</v>
      </c>
    </row>
    <row r="621" spans="6:10" ht="15">
      <c r="F621" s="42" t="s">
        <v>885</v>
      </c>
      <c r="G621" s="46"/>
      <c r="J621" s="43">
        <f>ROUND(D$619*G621,2)</f>
        <v>0</v>
      </c>
    </row>
    <row r="624" spans="1:8" ht="15">
      <c r="A624" s="41">
        <v>86</v>
      </c>
      <c r="B624" s="42" t="s">
        <v>1116</v>
      </c>
      <c r="C624" s="41" t="s">
        <v>1117</v>
      </c>
      <c r="D624" s="43">
        <f>ROUND(1,2)</f>
        <v>1</v>
      </c>
      <c r="E624" s="41" t="s">
        <v>13</v>
      </c>
      <c r="F624" s="42" t="s">
        <v>883</v>
      </c>
      <c r="G624" s="44"/>
      <c r="H624" s="45">
        <f>ROUND(D$624*G624,0)</f>
        <v>0</v>
      </c>
    </row>
    <row r="625" spans="6:9" ht="15">
      <c r="F625" s="42" t="s">
        <v>884</v>
      </c>
      <c r="G625" s="44"/>
      <c r="I625" s="45">
        <f>ROUND(D$624*G625,0)</f>
        <v>0</v>
      </c>
    </row>
    <row r="626" spans="6:10" ht="15">
      <c r="F626" s="42" t="s">
        <v>885</v>
      </c>
      <c r="G626" s="46"/>
      <c r="J626" s="43">
        <f>ROUND(D$624*G626,2)</f>
        <v>0</v>
      </c>
    </row>
    <row r="629" spans="1:8" ht="15">
      <c r="A629" s="41">
        <v>87</v>
      </c>
      <c r="B629" s="42" t="s">
        <v>1096</v>
      </c>
      <c r="C629" s="41" t="s">
        <v>1097</v>
      </c>
      <c r="D629" s="43">
        <f>ROUND(3,2)</f>
        <v>3</v>
      </c>
      <c r="E629" s="41" t="s">
        <v>13</v>
      </c>
      <c r="F629" s="42" t="s">
        <v>883</v>
      </c>
      <c r="G629" s="44"/>
      <c r="H629" s="45">
        <f>ROUND(D$629*G629,0)</f>
        <v>0</v>
      </c>
    </row>
    <row r="630" spans="6:9" ht="15">
      <c r="F630" s="42" t="s">
        <v>884</v>
      </c>
      <c r="G630" s="44"/>
      <c r="I630" s="45">
        <f>ROUND(D$629*G630,0)</f>
        <v>0</v>
      </c>
    </row>
    <row r="631" spans="6:10" ht="15">
      <c r="F631" s="42" t="s">
        <v>885</v>
      </c>
      <c r="G631" s="46"/>
      <c r="J631" s="43">
        <f>ROUND(D$629*G631,2)</f>
        <v>0</v>
      </c>
    </row>
    <row r="634" spans="1:8" ht="15">
      <c r="A634" s="41">
        <v>88</v>
      </c>
      <c r="B634" s="42" t="s">
        <v>1082</v>
      </c>
      <c r="C634" s="41" t="s">
        <v>1083</v>
      </c>
      <c r="D634" s="43">
        <f>ROUND(6,2)</f>
        <v>6</v>
      </c>
      <c r="E634" s="41" t="s">
        <v>13</v>
      </c>
      <c r="F634" s="42" t="s">
        <v>883</v>
      </c>
      <c r="G634" s="44"/>
      <c r="H634" s="45">
        <f>ROUND(D$634*G634,0)</f>
        <v>0</v>
      </c>
    </row>
    <row r="635" spans="6:9" ht="15">
      <c r="F635" s="42" t="s">
        <v>884</v>
      </c>
      <c r="G635" s="44"/>
      <c r="I635" s="45">
        <f>ROUND(D$634*G635,0)</f>
        <v>0</v>
      </c>
    </row>
    <row r="636" spans="6:10" ht="15">
      <c r="F636" s="42" t="s">
        <v>885</v>
      </c>
      <c r="G636" s="46"/>
      <c r="J636" s="43">
        <f>ROUND(D$634*G636,2)</f>
        <v>0</v>
      </c>
    </row>
    <row r="639" spans="1:8" ht="15">
      <c r="A639" s="41">
        <v>89</v>
      </c>
      <c r="B639" s="42" t="s">
        <v>1084</v>
      </c>
      <c r="C639" s="41" t="s">
        <v>1085</v>
      </c>
      <c r="D639" s="43">
        <f>ROUND(3,2)</f>
        <v>3</v>
      </c>
      <c r="E639" s="41" t="s">
        <v>13</v>
      </c>
      <c r="F639" s="42" t="s">
        <v>883</v>
      </c>
      <c r="G639" s="44"/>
      <c r="H639" s="45">
        <f>ROUND(D$639*G639,0)</f>
        <v>0</v>
      </c>
    </row>
    <row r="640" spans="6:9" ht="15">
      <c r="F640" s="42" t="s">
        <v>884</v>
      </c>
      <c r="G640" s="44"/>
      <c r="I640" s="45">
        <f>ROUND(D$639*G640,0)</f>
        <v>0</v>
      </c>
    </row>
    <row r="641" spans="6:10" ht="15">
      <c r="F641" s="42" t="s">
        <v>885</v>
      </c>
      <c r="G641" s="46"/>
      <c r="J641" s="43">
        <f>ROUND(D$639*G641,2)</f>
        <v>0</v>
      </c>
    </row>
    <row r="644" spans="1:8" ht="15">
      <c r="A644" s="41">
        <v>90</v>
      </c>
      <c r="B644" s="42" t="s">
        <v>1118</v>
      </c>
      <c r="C644" s="41" t="s">
        <v>1119</v>
      </c>
      <c r="D644" s="43">
        <f>ROUND(1,2)</f>
        <v>1</v>
      </c>
      <c r="E644" s="41" t="s">
        <v>13</v>
      </c>
      <c r="F644" s="42" t="s">
        <v>883</v>
      </c>
      <c r="G644" s="44"/>
      <c r="H644" s="45">
        <f>ROUND(D$644*G644,0)</f>
        <v>0</v>
      </c>
    </row>
    <row r="645" spans="6:9" ht="15">
      <c r="F645" s="42" t="s">
        <v>884</v>
      </c>
      <c r="G645" s="44"/>
      <c r="I645" s="45">
        <f>ROUND(D$644*G645,0)</f>
        <v>0</v>
      </c>
    </row>
    <row r="646" spans="6:10" ht="15">
      <c r="F646" s="42" t="s">
        <v>885</v>
      </c>
      <c r="G646" s="46"/>
      <c r="J646" s="43">
        <f>ROUND(D$644*G646,2)</f>
        <v>0</v>
      </c>
    </row>
    <row r="649" spans="1:8" ht="15">
      <c r="A649" s="41">
        <v>91</v>
      </c>
      <c r="B649" s="42" t="s">
        <v>1120</v>
      </c>
      <c r="C649" s="41" t="s">
        <v>1121</v>
      </c>
      <c r="D649" s="43">
        <f>ROUND(1,2)</f>
        <v>1</v>
      </c>
      <c r="E649" s="41" t="s">
        <v>13</v>
      </c>
      <c r="F649" s="42" t="s">
        <v>883</v>
      </c>
      <c r="G649" s="44"/>
      <c r="H649" s="45">
        <f>ROUND(D$649*G649,0)</f>
        <v>0</v>
      </c>
    </row>
    <row r="650" spans="6:9" ht="15">
      <c r="F650" s="42" t="s">
        <v>884</v>
      </c>
      <c r="G650" s="44"/>
      <c r="I650" s="45">
        <f>ROUND(D$649*G650,0)</f>
        <v>0</v>
      </c>
    </row>
    <row r="651" spans="6:10" ht="15">
      <c r="F651" s="42" t="s">
        <v>885</v>
      </c>
      <c r="G651" s="46"/>
      <c r="J651" s="43">
        <f>ROUND(D$649*G651,2)</f>
        <v>0</v>
      </c>
    </row>
    <row r="654" spans="1:8" ht="15">
      <c r="A654" s="41">
        <v>92</v>
      </c>
      <c r="B654" s="42" t="s">
        <v>1082</v>
      </c>
      <c r="C654" s="41" t="s">
        <v>1083</v>
      </c>
      <c r="D654" s="43">
        <f>ROUND(2,2)</f>
        <v>2</v>
      </c>
      <c r="E654" s="41" t="s">
        <v>13</v>
      </c>
      <c r="F654" s="42" t="s">
        <v>883</v>
      </c>
      <c r="G654" s="44"/>
      <c r="H654" s="45">
        <f>ROUND(D$654*G654,0)</f>
        <v>0</v>
      </c>
    </row>
    <row r="655" spans="6:9" ht="15">
      <c r="F655" s="42" t="s">
        <v>884</v>
      </c>
      <c r="G655" s="44"/>
      <c r="I655" s="45">
        <f>ROUND(D$654*G655,0)</f>
        <v>0</v>
      </c>
    </row>
    <row r="656" spans="6:10" ht="15">
      <c r="F656" s="42" t="s">
        <v>885</v>
      </c>
      <c r="G656" s="46"/>
      <c r="J656" s="43">
        <f>ROUND(D$654*G656,2)</f>
        <v>0</v>
      </c>
    </row>
    <row r="659" spans="1:8" ht="15">
      <c r="A659" s="41">
        <v>93</v>
      </c>
      <c r="B659" s="42" t="s">
        <v>1122</v>
      </c>
      <c r="C659" s="41" t="s">
        <v>1123</v>
      </c>
      <c r="D659" s="43">
        <f>ROUND(1,2)</f>
        <v>1</v>
      </c>
      <c r="E659" s="41" t="s">
        <v>13</v>
      </c>
      <c r="F659" s="42" t="s">
        <v>883</v>
      </c>
      <c r="G659" s="44"/>
      <c r="H659" s="45">
        <f>ROUND(D$659*G659,0)</f>
        <v>0</v>
      </c>
    </row>
    <row r="660" spans="6:9" ht="15">
      <c r="F660" s="42" t="s">
        <v>884</v>
      </c>
      <c r="G660" s="44"/>
      <c r="I660" s="45">
        <f>ROUND(D$659*G660,0)</f>
        <v>0</v>
      </c>
    </row>
    <row r="661" spans="6:10" ht="15">
      <c r="F661" s="42" t="s">
        <v>885</v>
      </c>
      <c r="G661" s="46"/>
      <c r="J661" s="43">
        <f>ROUND(D$659*G661,2)</f>
        <v>0</v>
      </c>
    </row>
    <row r="664" spans="1:8" ht="15">
      <c r="A664" s="41">
        <v>94</v>
      </c>
      <c r="B664" s="42" t="s">
        <v>1124</v>
      </c>
      <c r="C664" s="41" t="s">
        <v>1125</v>
      </c>
      <c r="D664" s="43">
        <f>ROUND(1,2)</f>
        <v>1</v>
      </c>
      <c r="E664" s="41" t="s">
        <v>13</v>
      </c>
      <c r="F664" s="42" t="s">
        <v>883</v>
      </c>
      <c r="G664" s="44"/>
      <c r="H664" s="45">
        <f>ROUND(D$664*G664,0)</f>
        <v>0</v>
      </c>
    </row>
    <row r="665" spans="6:9" ht="15">
      <c r="F665" s="42" t="s">
        <v>884</v>
      </c>
      <c r="G665" s="44"/>
      <c r="I665" s="45">
        <f>ROUND(D$664*G665,0)</f>
        <v>0</v>
      </c>
    </row>
    <row r="666" spans="6:10" ht="15">
      <c r="F666" s="42" t="s">
        <v>885</v>
      </c>
      <c r="G666" s="46"/>
      <c r="J666" s="43">
        <f>ROUND(D$664*G666,2)</f>
        <v>0</v>
      </c>
    </row>
    <row r="669" spans="1:8" ht="15">
      <c r="A669" s="41">
        <v>95</v>
      </c>
      <c r="B669" s="42" t="s">
        <v>1126</v>
      </c>
      <c r="C669" s="41" t="s">
        <v>1127</v>
      </c>
      <c r="D669" s="43">
        <f>ROUND(1,2)</f>
        <v>1</v>
      </c>
      <c r="E669" s="41" t="s">
        <v>13</v>
      </c>
      <c r="F669" s="42" t="s">
        <v>883</v>
      </c>
      <c r="G669" s="44"/>
      <c r="H669" s="45">
        <f>ROUND(D$669*G669,0)</f>
        <v>0</v>
      </c>
    </row>
    <row r="670" spans="6:9" ht="15">
      <c r="F670" s="42" t="s">
        <v>884</v>
      </c>
      <c r="G670" s="44"/>
      <c r="I670" s="45">
        <f>ROUND(D$669*G670,0)</f>
        <v>0</v>
      </c>
    </row>
    <row r="671" spans="6:10" ht="15">
      <c r="F671" s="42" t="s">
        <v>885</v>
      </c>
      <c r="G671" s="46"/>
      <c r="J671" s="43">
        <f>ROUND(D$669*G671,2)</f>
        <v>0</v>
      </c>
    </row>
    <row r="674" spans="1:8" ht="15">
      <c r="A674" s="41">
        <v>96</v>
      </c>
      <c r="B674" s="42" t="s">
        <v>1128</v>
      </c>
      <c r="C674" s="41" t="s">
        <v>1129</v>
      </c>
      <c r="D674" s="43">
        <f>ROUND(1,2)</f>
        <v>1</v>
      </c>
      <c r="E674" s="41" t="s">
        <v>13</v>
      </c>
      <c r="F674" s="42" t="s">
        <v>883</v>
      </c>
      <c r="G674" s="44"/>
      <c r="H674" s="45">
        <f>ROUND(D$674*G674,0)</f>
        <v>0</v>
      </c>
    </row>
    <row r="675" spans="6:9" ht="15">
      <c r="F675" s="42" t="s">
        <v>884</v>
      </c>
      <c r="G675" s="46"/>
      <c r="I675" s="43">
        <f>ROUND(D$674*G675,2)</f>
        <v>0</v>
      </c>
    </row>
    <row r="676" spans="6:10" ht="15">
      <c r="F676" s="42" t="s">
        <v>885</v>
      </c>
      <c r="G676" s="46"/>
      <c r="J676" s="43">
        <f>ROUND(D$674*G676,2)</f>
        <v>0</v>
      </c>
    </row>
    <row r="679" spans="1:8" ht="15">
      <c r="A679" s="41">
        <v>97</v>
      </c>
      <c r="B679" s="42" t="s">
        <v>1130</v>
      </c>
      <c r="C679" s="41" t="s">
        <v>1131</v>
      </c>
      <c r="D679" s="43">
        <f>ROUND(1,2)</f>
        <v>1</v>
      </c>
      <c r="E679" s="41" t="s">
        <v>13</v>
      </c>
      <c r="F679" s="42" t="s">
        <v>883</v>
      </c>
      <c r="G679" s="44"/>
      <c r="H679" s="45">
        <f>ROUND(D$679*G679,0)</f>
        <v>0</v>
      </c>
    </row>
    <row r="680" spans="6:9" ht="15">
      <c r="F680" s="42" t="s">
        <v>884</v>
      </c>
      <c r="G680" s="46"/>
      <c r="I680" s="43">
        <f>ROUND(D$679*G680,2)</f>
        <v>0</v>
      </c>
    </row>
    <row r="681" spans="6:10" ht="15">
      <c r="F681" s="42" t="s">
        <v>885</v>
      </c>
      <c r="G681" s="46"/>
      <c r="J681" s="43">
        <f>ROUND(D$679*G681,2)</f>
        <v>0</v>
      </c>
    </row>
    <row r="684" spans="1:8" ht="15">
      <c r="A684" s="41">
        <v>98</v>
      </c>
      <c r="B684" s="42" t="s">
        <v>1132</v>
      </c>
      <c r="C684" s="41" t="s">
        <v>1133</v>
      </c>
      <c r="D684" s="43">
        <f>ROUND(1,2)</f>
        <v>1</v>
      </c>
      <c r="E684" s="41" t="s">
        <v>13</v>
      </c>
      <c r="F684" s="42" t="s">
        <v>883</v>
      </c>
      <c r="G684" s="44"/>
      <c r="H684" s="45">
        <f>ROUND(D$684*G684,0)</f>
        <v>0</v>
      </c>
    </row>
    <row r="685" spans="6:9" ht="15">
      <c r="F685" s="42" t="s">
        <v>884</v>
      </c>
      <c r="G685" s="46"/>
      <c r="I685" s="43">
        <f>ROUND(D$684*G685,2)</f>
        <v>0</v>
      </c>
    </row>
    <row r="686" spans="6:10" ht="15">
      <c r="F686" s="42" t="s">
        <v>885</v>
      </c>
      <c r="G686" s="46"/>
      <c r="J686" s="43">
        <f>ROUND(D$684*G686,2)</f>
        <v>0</v>
      </c>
    </row>
    <row r="689" spans="1:8" ht="15">
      <c r="A689" s="41">
        <v>99</v>
      </c>
      <c r="B689" s="42" t="s">
        <v>1134</v>
      </c>
      <c r="C689" s="41" t="s">
        <v>1135</v>
      </c>
      <c r="D689" s="43">
        <f>ROUND(1,2)</f>
        <v>1</v>
      </c>
      <c r="E689" s="41" t="s">
        <v>13</v>
      </c>
      <c r="F689" s="42" t="s">
        <v>883</v>
      </c>
      <c r="G689" s="44"/>
      <c r="H689" s="45">
        <f>ROUND(D$689*G689,0)</f>
        <v>0</v>
      </c>
    </row>
    <row r="690" spans="6:9" ht="15">
      <c r="F690" s="42" t="s">
        <v>884</v>
      </c>
      <c r="G690" s="44"/>
      <c r="I690" s="45">
        <f>ROUND(D$689*G690,0)</f>
        <v>0</v>
      </c>
    </row>
    <row r="691" spans="6:10" ht="15">
      <c r="F691" s="42" t="s">
        <v>885</v>
      </c>
      <c r="G691" s="46"/>
      <c r="J691" s="43">
        <f>ROUND(D$689*G691,2)</f>
        <v>0</v>
      </c>
    </row>
    <row r="694" spans="1:8" ht="15">
      <c r="A694" s="41">
        <v>100</v>
      </c>
      <c r="B694" s="42" t="s">
        <v>1136</v>
      </c>
      <c r="C694" s="41" t="s">
        <v>1137</v>
      </c>
      <c r="D694" s="43">
        <f>ROUND(2,2)</f>
        <v>2</v>
      </c>
      <c r="E694" s="41" t="s">
        <v>13</v>
      </c>
      <c r="F694" s="42" t="s">
        <v>883</v>
      </c>
      <c r="G694" s="44"/>
      <c r="H694" s="45">
        <f>ROUND(D$694*G694,0)</f>
        <v>0</v>
      </c>
    </row>
    <row r="695" spans="6:9" ht="15">
      <c r="F695" s="42" t="s">
        <v>884</v>
      </c>
      <c r="G695" s="44"/>
      <c r="I695" s="45">
        <f>ROUND(D$694*G695,0)</f>
        <v>0</v>
      </c>
    </row>
    <row r="696" spans="6:10" ht="15">
      <c r="F696" s="42" t="s">
        <v>885</v>
      </c>
      <c r="G696" s="46"/>
      <c r="J696" s="43">
        <f>ROUND(D$694*G696,2)</f>
        <v>0</v>
      </c>
    </row>
    <row r="699" spans="1:8" ht="15">
      <c r="A699" s="41">
        <v>101</v>
      </c>
      <c r="B699" s="42" t="s">
        <v>1138</v>
      </c>
      <c r="C699" s="41" t="s">
        <v>1139</v>
      </c>
      <c r="D699" s="43">
        <f>ROUND(1,2)</f>
        <v>1</v>
      </c>
      <c r="E699" s="41" t="s">
        <v>13</v>
      </c>
      <c r="F699" s="42" t="s">
        <v>883</v>
      </c>
      <c r="G699" s="44"/>
      <c r="H699" s="45">
        <f>ROUND(D$699*G699,0)</f>
        <v>0</v>
      </c>
    </row>
    <row r="700" spans="6:9" ht="15">
      <c r="F700" s="42" t="s">
        <v>884</v>
      </c>
      <c r="G700" s="44"/>
      <c r="I700" s="45">
        <f>ROUND(D$699*G700,0)</f>
        <v>0</v>
      </c>
    </row>
    <row r="701" spans="6:10" ht="15">
      <c r="F701" s="42" t="s">
        <v>885</v>
      </c>
      <c r="G701" s="46"/>
      <c r="J701" s="43">
        <f>ROUND(D$699*G701,2)</f>
        <v>0</v>
      </c>
    </row>
    <row r="704" spans="1:8" ht="15">
      <c r="A704" s="41">
        <v>102</v>
      </c>
      <c r="B704" s="42" t="s">
        <v>1140</v>
      </c>
      <c r="C704" s="41" t="s">
        <v>1141</v>
      </c>
      <c r="D704" s="43">
        <f>ROUND(1,2)</f>
        <v>1</v>
      </c>
      <c r="E704" s="41" t="s">
        <v>13</v>
      </c>
      <c r="F704" s="42" t="s">
        <v>883</v>
      </c>
      <c r="G704" s="44"/>
      <c r="H704" s="45">
        <f>ROUND(D$704*G704,0)</f>
        <v>0</v>
      </c>
    </row>
    <row r="705" spans="6:9" ht="15">
      <c r="F705" s="42" t="s">
        <v>884</v>
      </c>
      <c r="G705" s="44"/>
      <c r="I705" s="45">
        <f>ROUND(D$704*G705,0)</f>
        <v>0</v>
      </c>
    </row>
    <row r="706" spans="6:10" ht="15">
      <c r="F706" s="42" t="s">
        <v>885</v>
      </c>
      <c r="G706" s="46"/>
      <c r="J706" s="43">
        <f>ROUND(D$704*G706,2)</f>
        <v>0</v>
      </c>
    </row>
    <row r="709" spans="1:8" ht="15">
      <c r="A709" s="41">
        <v>103</v>
      </c>
      <c r="B709" s="42" t="s">
        <v>1142</v>
      </c>
      <c r="C709" s="41" t="s">
        <v>1143</v>
      </c>
      <c r="D709" s="43">
        <f>ROUND(13,2)</f>
        <v>13</v>
      </c>
      <c r="E709" s="41" t="s">
        <v>13</v>
      </c>
      <c r="F709" s="42" t="s">
        <v>883</v>
      </c>
      <c r="G709" s="44"/>
      <c r="H709" s="45">
        <f>ROUND(D$709*G709,0)</f>
        <v>0</v>
      </c>
    </row>
    <row r="710" spans="6:9" ht="15">
      <c r="F710" s="42" t="s">
        <v>884</v>
      </c>
      <c r="G710" s="44"/>
      <c r="I710" s="45">
        <f>ROUND(D$709*G710,0)</f>
        <v>0</v>
      </c>
    </row>
    <row r="711" spans="6:10" ht="15">
      <c r="F711" s="42" t="s">
        <v>885</v>
      </c>
      <c r="G711" s="46"/>
      <c r="J711" s="43">
        <f>ROUND(D$709*G711,2)</f>
        <v>0</v>
      </c>
    </row>
    <row r="714" spans="1:8" ht="15">
      <c r="A714" s="41">
        <v>104</v>
      </c>
      <c r="B714" s="42" t="s">
        <v>1144</v>
      </c>
      <c r="C714" s="41" t="s">
        <v>1145</v>
      </c>
      <c r="D714" s="43">
        <f>ROUND(11,2)</f>
        <v>11</v>
      </c>
      <c r="E714" s="41" t="s">
        <v>13</v>
      </c>
      <c r="F714" s="42" t="s">
        <v>883</v>
      </c>
      <c r="G714" s="44"/>
      <c r="H714" s="45">
        <f>ROUND(D$714*G714,0)</f>
        <v>0</v>
      </c>
    </row>
    <row r="715" spans="6:9" ht="15">
      <c r="F715" s="42" t="s">
        <v>884</v>
      </c>
      <c r="G715" s="44"/>
      <c r="I715" s="45">
        <f>ROUND(D$714*G715,0)</f>
        <v>0</v>
      </c>
    </row>
    <row r="716" spans="6:10" ht="15">
      <c r="F716" s="42" t="s">
        <v>885</v>
      </c>
      <c r="G716" s="46"/>
      <c r="J716" s="43">
        <f>ROUND(D$714*G716,2)</f>
        <v>0</v>
      </c>
    </row>
    <row r="719" spans="1:8" ht="15">
      <c r="A719" s="41">
        <v>105</v>
      </c>
      <c r="B719" s="42" t="s">
        <v>1146</v>
      </c>
      <c r="C719" s="41" t="s">
        <v>1147</v>
      </c>
      <c r="D719" s="43">
        <f>ROUND(13,2)</f>
        <v>13</v>
      </c>
      <c r="E719" s="41" t="s">
        <v>13</v>
      </c>
      <c r="F719" s="42" t="s">
        <v>883</v>
      </c>
      <c r="G719" s="44"/>
      <c r="H719" s="45">
        <f>ROUND(D$719*G719,0)</f>
        <v>0</v>
      </c>
    </row>
    <row r="720" spans="6:9" ht="15">
      <c r="F720" s="42" t="s">
        <v>884</v>
      </c>
      <c r="G720" s="44"/>
      <c r="I720" s="45">
        <f>ROUND(D$719*G720,0)</f>
        <v>0</v>
      </c>
    </row>
    <row r="721" spans="6:10" ht="15">
      <c r="F721" s="42" t="s">
        <v>885</v>
      </c>
      <c r="G721" s="46"/>
      <c r="J721" s="43">
        <f>ROUND(D$719*G721,2)</f>
        <v>0</v>
      </c>
    </row>
    <row r="724" spans="1:8" ht="15">
      <c r="A724" s="41">
        <v>106</v>
      </c>
      <c r="B724" s="42" t="s">
        <v>1148</v>
      </c>
      <c r="C724" s="41" t="s">
        <v>1149</v>
      </c>
      <c r="D724" s="43">
        <f>ROUND(10,2)</f>
        <v>10</v>
      </c>
      <c r="E724" s="41" t="s">
        <v>13</v>
      </c>
      <c r="F724" s="42" t="s">
        <v>883</v>
      </c>
      <c r="G724" s="44"/>
      <c r="H724" s="45">
        <f>ROUND(D$724*G724,0)</f>
        <v>0</v>
      </c>
    </row>
    <row r="725" spans="6:9" ht="15">
      <c r="F725" s="42" t="s">
        <v>884</v>
      </c>
      <c r="G725" s="44"/>
      <c r="I725" s="45">
        <f>ROUND(D$724*G725,0)</f>
        <v>0</v>
      </c>
    </row>
    <row r="726" spans="6:10" ht="15">
      <c r="F726" s="42" t="s">
        <v>885</v>
      </c>
      <c r="G726" s="46"/>
      <c r="J726" s="43">
        <f>ROUND(D$724*G726,2)</f>
        <v>0</v>
      </c>
    </row>
    <row r="729" spans="1:8" ht="15">
      <c r="A729" s="41">
        <v>107</v>
      </c>
      <c r="B729" s="42" t="s">
        <v>1150</v>
      </c>
      <c r="C729" s="41" t="s">
        <v>1151</v>
      </c>
      <c r="D729" s="43">
        <f>ROUND(12,2)</f>
        <v>12</v>
      </c>
      <c r="E729" s="41" t="s">
        <v>13</v>
      </c>
      <c r="F729" s="42" t="s">
        <v>883</v>
      </c>
      <c r="G729" s="44"/>
      <c r="H729" s="45">
        <f>ROUND(D$729*G729,0)</f>
        <v>0</v>
      </c>
    </row>
    <row r="730" spans="6:9" ht="15">
      <c r="F730" s="42" t="s">
        <v>884</v>
      </c>
      <c r="G730" s="44"/>
      <c r="I730" s="45">
        <f>ROUND(D$729*G730,0)</f>
        <v>0</v>
      </c>
    </row>
    <row r="731" spans="6:10" ht="15">
      <c r="F731" s="42" t="s">
        <v>885</v>
      </c>
      <c r="G731" s="46"/>
      <c r="J731" s="43">
        <f>ROUND(D$729*G731,2)</f>
        <v>0</v>
      </c>
    </row>
    <row r="734" spans="1:8" ht="15">
      <c r="A734" s="41">
        <v>108</v>
      </c>
      <c r="B734" s="42" t="s">
        <v>1152</v>
      </c>
      <c r="C734" s="41" t="s">
        <v>1153</v>
      </c>
      <c r="D734" s="43">
        <f>ROUND(3,2)</f>
        <v>3</v>
      </c>
      <c r="E734" s="41" t="s">
        <v>13</v>
      </c>
      <c r="F734" s="42" t="s">
        <v>883</v>
      </c>
      <c r="G734" s="44"/>
      <c r="H734" s="45">
        <f>ROUND(D$734*G734,0)</f>
        <v>0</v>
      </c>
    </row>
    <row r="735" spans="6:9" ht="15">
      <c r="F735" s="42" t="s">
        <v>884</v>
      </c>
      <c r="G735" s="44"/>
      <c r="I735" s="45">
        <f>ROUND(D$734*G735,0)</f>
        <v>0</v>
      </c>
    </row>
    <row r="736" spans="6:10" ht="15">
      <c r="F736" s="42" t="s">
        <v>885</v>
      </c>
      <c r="G736" s="46"/>
      <c r="J736" s="43">
        <f>ROUND(D$734*G736,2)</f>
        <v>0</v>
      </c>
    </row>
    <row r="739" spans="1:8" ht="15">
      <c r="A739" s="41">
        <v>109</v>
      </c>
      <c r="B739" s="42" t="s">
        <v>1154</v>
      </c>
      <c r="C739" s="41" t="s">
        <v>1155</v>
      </c>
      <c r="D739" s="43">
        <f>ROUND(12,2)</f>
        <v>12</v>
      </c>
      <c r="E739" s="41" t="s">
        <v>13</v>
      </c>
      <c r="F739" s="42" t="s">
        <v>883</v>
      </c>
      <c r="G739" s="44"/>
      <c r="H739" s="45">
        <f>ROUND(D$739*G739,0)</f>
        <v>0</v>
      </c>
    </row>
    <row r="740" spans="6:9" ht="15">
      <c r="F740" s="42" t="s">
        <v>884</v>
      </c>
      <c r="G740" s="44"/>
      <c r="I740" s="45">
        <f>ROUND(D$739*G740,0)</f>
        <v>0</v>
      </c>
    </row>
    <row r="741" spans="6:10" ht="15">
      <c r="F741" s="42" t="s">
        <v>885</v>
      </c>
      <c r="G741" s="46"/>
      <c r="J741" s="43">
        <f>ROUND(D$739*G741,2)</f>
        <v>0</v>
      </c>
    </row>
    <row r="744" spans="1:8" ht="15">
      <c r="A744" s="41">
        <v>110</v>
      </c>
      <c r="B744" s="42" t="s">
        <v>1156</v>
      </c>
      <c r="C744" s="41" t="s">
        <v>1157</v>
      </c>
      <c r="D744" s="43">
        <f>ROUND(8,2)</f>
        <v>8</v>
      </c>
      <c r="E744" s="41" t="s">
        <v>13</v>
      </c>
      <c r="F744" s="42" t="s">
        <v>883</v>
      </c>
      <c r="G744" s="44"/>
      <c r="H744" s="45">
        <f>ROUND(D$744*G744,0)</f>
        <v>0</v>
      </c>
    </row>
    <row r="745" spans="6:9" ht="15">
      <c r="F745" s="42" t="s">
        <v>884</v>
      </c>
      <c r="G745" s="44"/>
      <c r="I745" s="45">
        <f>ROUND(D$744*G745,0)</f>
        <v>0</v>
      </c>
    </row>
    <row r="746" spans="6:10" ht="15">
      <c r="F746" s="42" t="s">
        <v>885</v>
      </c>
      <c r="G746" s="46"/>
      <c r="J746" s="43">
        <f>ROUND(D$744*G746,2)</f>
        <v>0</v>
      </c>
    </row>
    <row r="749" spans="1:8" ht="15">
      <c r="A749" s="41">
        <v>111</v>
      </c>
      <c r="B749" s="42" t="s">
        <v>1158</v>
      </c>
      <c r="C749" s="41" t="s">
        <v>1159</v>
      </c>
      <c r="D749" s="43">
        <f>ROUND(11,2)</f>
        <v>11</v>
      </c>
      <c r="E749" s="41" t="s">
        <v>13</v>
      </c>
      <c r="F749" s="42" t="s">
        <v>883</v>
      </c>
      <c r="G749" s="44"/>
      <c r="H749" s="45">
        <f>ROUND(D$749*G749,0)</f>
        <v>0</v>
      </c>
    </row>
    <row r="750" spans="6:9" ht="15">
      <c r="F750" s="42" t="s">
        <v>884</v>
      </c>
      <c r="G750" s="44"/>
      <c r="I750" s="45">
        <f>ROUND(D$749*G750,0)</f>
        <v>0</v>
      </c>
    </row>
    <row r="751" spans="6:10" ht="15">
      <c r="F751" s="42" t="s">
        <v>885</v>
      </c>
      <c r="G751" s="46"/>
      <c r="J751" s="43">
        <f>ROUND(D$749*G751,2)</f>
        <v>0</v>
      </c>
    </row>
    <row r="754" spans="1:8" ht="15">
      <c r="A754" s="41">
        <v>112</v>
      </c>
      <c r="B754" s="42" t="s">
        <v>1160</v>
      </c>
      <c r="C754" s="41" t="s">
        <v>1161</v>
      </c>
      <c r="D754" s="43">
        <f>ROUND(13,2)</f>
        <v>13</v>
      </c>
      <c r="E754" s="41" t="s">
        <v>13</v>
      </c>
      <c r="F754" s="42" t="s">
        <v>883</v>
      </c>
      <c r="G754" s="44"/>
      <c r="H754" s="45">
        <f>ROUND(D$754*G754,0)</f>
        <v>0</v>
      </c>
    </row>
    <row r="755" spans="6:9" ht="15">
      <c r="F755" s="42" t="s">
        <v>884</v>
      </c>
      <c r="G755" s="46"/>
      <c r="I755" s="43">
        <f>ROUND(D$754*G755,2)</f>
        <v>0</v>
      </c>
    </row>
    <row r="756" spans="6:10" ht="15">
      <c r="F756" s="42" t="s">
        <v>885</v>
      </c>
      <c r="G756" s="46"/>
      <c r="J756" s="43">
        <f>ROUND(D$754*G756,2)</f>
        <v>0</v>
      </c>
    </row>
    <row r="759" spans="1:8" ht="15">
      <c r="A759" s="41">
        <v>113</v>
      </c>
      <c r="B759" s="42" t="s">
        <v>1162</v>
      </c>
      <c r="C759" s="41" t="s">
        <v>1163</v>
      </c>
      <c r="D759" s="43">
        <f>ROUND(1,2)</f>
        <v>1</v>
      </c>
      <c r="E759" s="41" t="s">
        <v>523</v>
      </c>
      <c r="F759" s="42" t="s">
        <v>883</v>
      </c>
      <c r="G759" s="44"/>
      <c r="H759" s="45">
        <f>ROUND(D$759*G759,0)</f>
        <v>0</v>
      </c>
    </row>
    <row r="760" spans="6:9" ht="15">
      <c r="F760" s="42" t="s">
        <v>884</v>
      </c>
      <c r="G760" s="44"/>
      <c r="I760" s="45">
        <f>ROUND(D$759*G760,0)</f>
        <v>0</v>
      </c>
    </row>
    <row r="761" spans="6:10" ht="15">
      <c r="F761" s="42" t="s">
        <v>885</v>
      </c>
      <c r="G761" s="46"/>
      <c r="J761" s="43">
        <f>ROUND(D$759*G761,2)</f>
        <v>0</v>
      </c>
    </row>
    <row r="764" spans="1:8" ht="15">
      <c r="A764" s="41">
        <v>114</v>
      </c>
      <c r="B764" s="42" t="s">
        <v>1164</v>
      </c>
      <c r="C764" s="41" t="s">
        <v>1165</v>
      </c>
      <c r="D764" s="43">
        <f>ROUND(1,2)</f>
        <v>1</v>
      </c>
      <c r="E764" s="41" t="s">
        <v>523</v>
      </c>
      <c r="F764" s="42" t="s">
        <v>883</v>
      </c>
      <c r="G764" s="44"/>
      <c r="H764" s="45">
        <f>ROUND(D$764*G764,0)</f>
        <v>0</v>
      </c>
    </row>
    <row r="765" spans="6:9" ht="15">
      <c r="F765" s="42" t="s">
        <v>884</v>
      </c>
      <c r="G765" s="44"/>
      <c r="I765" s="45">
        <f>ROUND(D$764*G765,0)</f>
        <v>0</v>
      </c>
    </row>
    <row r="766" spans="6:10" ht="15">
      <c r="F766" s="42" t="s">
        <v>885</v>
      </c>
      <c r="G766" s="46"/>
      <c r="J766" s="43">
        <f>ROUND(D$764*G766,2)</f>
        <v>0</v>
      </c>
    </row>
    <row r="769" spans="1:8" ht="15">
      <c r="A769" s="41">
        <v>115</v>
      </c>
      <c r="B769" s="42" t="s">
        <v>1166</v>
      </c>
      <c r="C769" s="41" t="s">
        <v>1167</v>
      </c>
      <c r="D769" s="43">
        <f>ROUND(75,2)</f>
        <v>75</v>
      </c>
      <c r="E769" s="41" t="s">
        <v>192</v>
      </c>
      <c r="F769" s="42" t="s">
        <v>883</v>
      </c>
      <c r="G769" s="46"/>
      <c r="H769" s="45">
        <f>ROUND(D$769*G769,0)</f>
        <v>0</v>
      </c>
    </row>
    <row r="770" spans="6:9" ht="15">
      <c r="F770" s="42" t="s">
        <v>884</v>
      </c>
      <c r="G770" s="44"/>
      <c r="I770" s="45">
        <f>ROUND(D$769*G770,0)</f>
        <v>0</v>
      </c>
    </row>
    <row r="771" spans="6:10" ht="15">
      <c r="F771" s="42" t="s">
        <v>885</v>
      </c>
      <c r="G771" s="46"/>
      <c r="J771" s="43">
        <f>ROUND(D$769*G771,2)</f>
        <v>0</v>
      </c>
    </row>
    <row r="774" spans="1:8" ht="15">
      <c r="A774" s="41">
        <v>116</v>
      </c>
      <c r="B774" s="42" t="s">
        <v>1168</v>
      </c>
      <c r="C774" s="41" t="s">
        <v>1169</v>
      </c>
      <c r="D774" s="43">
        <f>ROUND(23.2,2)</f>
        <v>23.2</v>
      </c>
      <c r="E774" s="41" t="s">
        <v>47</v>
      </c>
      <c r="F774" s="42" t="s">
        <v>883</v>
      </c>
      <c r="G774" s="46"/>
      <c r="H774" s="43">
        <f>ROUND(D$774*G774,2)</f>
        <v>0</v>
      </c>
    </row>
    <row r="775" spans="6:9" ht="15">
      <c r="F775" s="42" t="s">
        <v>884</v>
      </c>
      <c r="G775" s="44"/>
      <c r="I775" s="45">
        <f>ROUND(D$774*G775,0)</f>
        <v>0</v>
      </c>
    </row>
    <row r="776" spans="6:10" ht="15">
      <c r="F776" s="42" t="s">
        <v>885</v>
      </c>
      <c r="G776" s="46"/>
      <c r="J776" s="43">
        <f>ROUND(D$774*G776,2)</f>
        <v>0</v>
      </c>
    </row>
    <row r="779" spans="1:8" ht="15">
      <c r="A779" s="41">
        <v>117</v>
      </c>
      <c r="B779" s="42" t="s">
        <v>1170</v>
      </c>
      <c r="C779" s="41" t="s">
        <v>1171</v>
      </c>
      <c r="D779" s="43">
        <f>ROUND(11.6,2)</f>
        <v>11.6</v>
      </c>
      <c r="E779" s="41" t="s">
        <v>47</v>
      </c>
      <c r="F779" s="42" t="s">
        <v>883</v>
      </c>
      <c r="G779" s="46"/>
      <c r="H779" s="43">
        <f>ROUND(D$779*G779,2)</f>
        <v>0</v>
      </c>
    </row>
    <row r="780" spans="6:9" ht="15">
      <c r="F780" s="42" t="s">
        <v>884</v>
      </c>
      <c r="G780" s="44"/>
      <c r="I780" s="45">
        <f>ROUND(D$779*G780,0)</f>
        <v>0</v>
      </c>
    </row>
    <row r="781" spans="6:10" ht="15">
      <c r="F781" s="42" t="s">
        <v>885</v>
      </c>
      <c r="G781" s="46"/>
      <c r="J781" s="43">
        <f>ROUND(D$779*G781,2)</f>
        <v>0</v>
      </c>
    </row>
    <row r="784" spans="1:8" ht="15">
      <c r="A784" s="41">
        <v>118</v>
      </c>
      <c r="B784" s="42" t="s">
        <v>1172</v>
      </c>
      <c r="C784" s="41" t="s">
        <v>1173</v>
      </c>
      <c r="D784" s="43">
        <f>ROUND(11.6,2)</f>
        <v>11.6</v>
      </c>
      <c r="E784" s="41" t="s">
        <v>47</v>
      </c>
      <c r="F784" s="42" t="s">
        <v>883</v>
      </c>
      <c r="G784" s="46"/>
      <c r="H784" s="43">
        <f>ROUND(D$784*G784,2)</f>
        <v>0</v>
      </c>
    </row>
    <row r="785" spans="6:9" ht="15">
      <c r="F785" s="42" t="s">
        <v>884</v>
      </c>
      <c r="G785" s="44"/>
      <c r="I785" s="45">
        <f>ROUND(D$784*G785,0)</f>
        <v>0</v>
      </c>
    </row>
    <row r="786" spans="6:10" ht="15">
      <c r="F786" s="42" t="s">
        <v>885</v>
      </c>
      <c r="G786" s="46"/>
      <c r="J786" s="43">
        <f>ROUND(D$784*G786,2)</f>
        <v>0</v>
      </c>
    </row>
    <row r="789" spans="1:8" ht="15">
      <c r="A789" s="41">
        <v>119</v>
      </c>
      <c r="B789" s="42" t="s">
        <v>1174</v>
      </c>
      <c r="C789" s="41" t="s">
        <v>1175</v>
      </c>
      <c r="D789" s="43">
        <f>ROUND(23.2,2)</f>
        <v>23.2</v>
      </c>
      <c r="E789" s="41" t="s">
        <v>47</v>
      </c>
      <c r="F789" s="42" t="s">
        <v>883</v>
      </c>
      <c r="G789" s="46"/>
      <c r="H789" s="45">
        <f>ROUND(D$789*G789,0)</f>
        <v>0</v>
      </c>
    </row>
    <row r="790" spans="6:9" ht="15">
      <c r="F790" s="42" t="s">
        <v>884</v>
      </c>
      <c r="G790" s="46"/>
      <c r="I790" s="43">
        <f>ROUND(D$789*G790,2)</f>
        <v>0</v>
      </c>
    </row>
    <row r="791" spans="6:10" ht="15">
      <c r="F791" s="42" t="s">
        <v>885</v>
      </c>
      <c r="G791" s="44"/>
      <c r="J791" s="45">
        <f>ROUND(D$789*G791,0)</f>
        <v>0</v>
      </c>
    </row>
    <row r="794" spans="1:8" ht="15">
      <c r="A794" s="41">
        <v>120</v>
      </c>
      <c r="B794" s="42" t="s">
        <v>1176</v>
      </c>
      <c r="C794" s="41" t="s">
        <v>1177</v>
      </c>
      <c r="D794" s="43">
        <f>ROUND(8,2)</f>
        <v>8</v>
      </c>
      <c r="E794" s="41" t="s">
        <v>41</v>
      </c>
      <c r="F794" s="42" t="s">
        <v>883</v>
      </c>
      <c r="G794" s="46"/>
      <c r="H794" s="43">
        <f>ROUND(D$794*G794,2)</f>
        <v>0</v>
      </c>
    </row>
    <row r="795" spans="6:9" ht="15">
      <c r="F795" s="42" t="s">
        <v>884</v>
      </c>
      <c r="G795" s="44"/>
      <c r="I795" s="45">
        <f>ROUND(D$794*G795,0)</f>
        <v>0</v>
      </c>
    </row>
    <row r="796" spans="6:10" ht="15">
      <c r="F796" s="42" t="s">
        <v>885</v>
      </c>
      <c r="G796" s="46"/>
      <c r="J796" s="43">
        <f>ROUND(D$794*G796,2)</f>
        <v>0</v>
      </c>
    </row>
    <row r="799" spans="1:8" ht="15">
      <c r="A799" s="41">
        <v>121</v>
      </c>
      <c r="B799" s="42" t="s">
        <v>1178</v>
      </c>
      <c r="C799" s="41" t="s">
        <v>1179</v>
      </c>
      <c r="D799" s="43">
        <f>ROUND(8,2)</f>
        <v>8</v>
      </c>
      <c r="E799" s="41" t="s">
        <v>41</v>
      </c>
      <c r="F799" s="42" t="s">
        <v>883</v>
      </c>
      <c r="G799" s="46"/>
      <c r="H799" s="43">
        <f>ROUND(D$799*G799,2)</f>
        <v>0</v>
      </c>
    </row>
    <row r="800" spans="6:9" ht="15">
      <c r="F800" s="42" t="s">
        <v>884</v>
      </c>
      <c r="G800" s="44"/>
      <c r="I800" s="45">
        <f>ROUND(D$799*G800,0)</f>
        <v>0</v>
      </c>
    </row>
    <row r="801" spans="6:10" ht="15">
      <c r="F801" s="42" t="s">
        <v>885</v>
      </c>
      <c r="G801" s="46"/>
      <c r="J801" s="43">
        <f>ROUND(D$799*G801,2)</f>
        <v>0</v>
      </c>
    </row>
    <row r="804" spans="1:8" ht="15">
      <c r="A804" s="41">
        <v>122</v>
      </c>
      <c r="B804" s="42" t="s">
        <v>1180</v>
      </c>
      <c r="C804" s="41" t="s">
        <v>1181</v>
      </c>
      <c r="D804" s="43">
        <f>ROUND(4,2)</f>
        <v>4</v>
      </c>
      <c r="E804" s="41" t="s">
        <v>41</v>
      </c>
      <c r="F804" s="42" t="s">
        <v>883</v>
      </c>
      <c r="G804" s="46"/>
      <c r="H804" s="43">
        <f>ROUND(D$804*G804,2)</f>
        <v>0</v>
      </c>
    </row>
    <row r="805" spans="6:9" ht="15">
      <c r="F805" s="42" t="s">
        <v>884</v>
      </c>
      <c r="G805" s="44"/>
      <c r="I805" s="45">
        <f>ROUND(D$804*G805,0)</f>
        <v>0</v>
      </c>
    </row>
    <row r="806" spans="6:10" ht="15">
      <c r="F806" s="42" t="s">
        <v>885</v>
      </c>
      <c r="G806" s="46"/>
      <c r="J806" s="43">
        <f>ROUND(D$804*G806,2)</f>
        <v>0</v>
      </c>
    </row>
    <row r="809" spans="1:8" ht="15">
      <c r="A809" s="41">
        <v>123</v>
      </c>
      <c r="B809" s="42" t="s">
        <v>1182</v>
      </c>
      <c r="C809" s="41" t="s">
        <v>1183</v>
      </c>
      <c r="D809" s="43">
        <f>ROUND(8,2)</f>
        <v>8</v>
      </c>
      <c r="E809" s="41" t="s">
        <v>41</v>
      </c>
      <c r="F809" s="42" t="s">
        <v>883</v>
      </c>
      <c r="G809" s="44"/>
      <c r="H809" s="45">
        <f>ROUND(D$809*G809,0)</f>
        <v>0</v>
      </c>
    </row>
    <row r="810" spans="6:9" ht="15">
      <c r="F810" s="42" t="s">
        <v>884</v>
      </c>
      <c r="G810" s="44"/>
      <c r="I810" s="45">
        <f>ROUND(D$809*G810,0)</f>
        <v>0</v>
      </c>
    </row>
    <row r="811" spans="6:10" ht="15">
      <c r="F811" s="42" t="s">
        <v>885</v>
      </c>
      <c r="G811" s="46"/>
      <c r="J811" s="43">
        <f>ROUND(D$809*G811,2)</f>
        <v>0</v>
      </c>
    </row>
    <row r="814" spans="1:8" ht="15">
      <c r="A814" s="41">
        <v>124</v>
      </c>
      <c r="B814" s="42" t="s">
        <v>1184</v>
      </c>
      <c r="C814" s="41" t="s">
        <v>1185</v>
      </c>
      <c r="D814" s="43">
        <f>ROUND(4,2)</f>
        <v>4</v>
      </c>
      <c r="E814" s="41" t="s">
        <v>41</v>
      </c>
      <c r="F814" s="42" t="s">
        <v>883</v>
      </c>
      <c r="G814" s="46"/>
      <c r="H814" s="43">
        <f>ROUND(D$814*G814,2)</f>
        <v>0</v>
      </c>
    </row>
    <row r="815" spans="6:9" ht="15">
      <c r="F815" s="42" t="s">
        <v>884</v>
      </c>
      <c r="G815" s="44"/>
      <c r="I815" s="45">
        <f>ROUND(D$814*G815,0)</f>
        <v>0</v>
      </c>
    </row>
    <row r="816" spans="6:10" ht="15">
      <c r="F816" s="42" t="s">
        <v>885</v>
      </c>
      <c r="G816" s="46"/>
      <c r="J816" s="43">
        <f>ROUND(D$814*G816,2)</f>
        <v>0</v>
      </c>
    </row>
    <row r="819" spans="1:8" ht="15">
      <c r="A819" s="41">
        <v>125</v>
      </c>
      <c r="B819" s="42" t="s">
        <v>1186</v>
      </c>
      <c r="C819" s="41" t="s">
        <v>1187</v>
      </c>
      <c r="D819" s="43">
        <f>ROUND(4,2)</f>
        <v>4</v>
      </c>
      <c r="E819" s="41" t="s">
        <v>41</v>
      </c>
      <c r="F819" s="42" t="s">
        <v>883</v>
      </c>
      <c r="G819" s="46"/>
      <c r="H819" s="43">
        <f>ROUND(D$819*G819,2)</f>
        <v>0</v>
      </c>
    </row>
    <row r="820" spans="6:9" ht="15">
      <c r="F820" s="42" t="s">
        <v>884</v>
      </c>
      <c r="G820" s="44"/>
      <c r="I820" s="45">
        <f>ROUND(D$819*G820,0)</f>
        <v>0</v>
      </c>
    </row>
    <row r="821" spans="6:10" ht="15">
      <c r="F821" s="42" t="s">
        <v>885</v>
      </c>
      <c r="G821" s="46"/>
      <c r="J821" s="43">
        <f>ROUND(D$819*G821,2)</f>
        <v>0</v>
      </c>
    </row>
    <row r="824" spans="1:8" ht="15">
      <c r="A824" s="41">
        <v>126</v>
      </c>
      <c r="B824" s="42" t="s">
        <v>1188</v>
      </c>
      <c r="C824" s="41" t="s">
        <v>1189</v>
      </c>
      <c r="D824" s="43">
        <f>ROUND(4,2)</f>
        <v>4</v>
      </c>
      <c r="E824" s="41" t="s">
        <v>41</v>
      </c>
      <c r="F824" s="42" t="s">
        <v>883</v>
      </c>
      <c r="G824" s="46"/>
      <c r="H824" s="43">
        <f>ROUND(D$824*G824,2)</f>
        <v>0</v>
      </c>
    </row>
    <row r="825" spans="6:9" ht="15">
      <c r="F825" s="42" t="s">
        <v>884</v>
      </c>
      <c r="G825" s="44"/>
      <c r="I825" s="45">
        <f>ROUND(D$824*G825,0)</f>
        <v>0</v>
      </c>
    </row>
    <row r="826" spans="6:10" ht="15">
      <c r="F826" s="42" t="s">
        <v>885</v>
      </c>
      <c r="G826" s="46"/>
      <c r="J826" s="43">
        <f>ROUND(D$824*G826,2)</f>
        <v>0</v>
      </c>
    </row>
    <row r="829" spans="1:8" ht="15">
      <c r="A829" s="41">
        <v>127</v>
      </c>
      <c r="B829" s="42" t="s">
        <v>1190</v>
      </c>
      <c r="C829" s="41" t="s">
        <v>1191</v>
      </c>
      <c r="D829" s="43">
        <f>ROUND(4,2)</f>
        <v>4</v>
      </c>
      <c r="E829" s="41" t="s">
        <v>41</v>
      </c>
      <c r="F829" s="42" t="s">
        <v>883</v>
      </c>
      <c r="G829" s="46"/>
      <c r="H829" s="43">
        <f>ROUND(D$829*G829,2)</f>
        <v>0</v>
      </c>
    </row>
    <row r="830" spans="6:9" ht="15">
      <c r="F830" s="42" t="s">
        <v>884</v>
      </c>
      <c r="G830" s="44"/>
      <c r="I830" s="45">
        <f>ROUND(D$829*G830,0)</f>
        <v>0</v>
      </c>
    </row>
    <row r="831" spans="6:10" ht="15">
      <c r="F831" s="42" t="s">
        <v>885</v>
      </c>
      <c r="G831" s="46"/>
      <c r="J831" s="43">
        <f>ROUND(D$829*G831,2)</f>
        <v>0</v>
      </c>
    </row>
    <row r="833" ht="15.75" thickBot="1"/>
    <row r="834" spans="1:10" ht="15.75">
      <c r="A834" s="40"/>
      <c r="H834" s="47">
        <f>ROUND(SUM(H198:H833),0)</f>
        <v>0</v>
      </c>
      <c r="I834" s="47">
        <f>ROUND(SUM(I198:I833),0)</f>
        <v>0</v>
      </c>
      <c r="J834" s="47">
        <f>ROUND(SUM(J198:J833),0)</f>
        <v>0</v>
      </c>
    </row>
    <row r="835" ht="15.75">
      <c r="A835" s="40" t="s">
        <v>1192</v>
      </c>
    </row>
    <row r="837" spans="1:8" ht="15">
      <c r="A837" s="41">
        <v>1</v>
      </c>
      <c r="B837" s="42" t="s">
        <v>1193</v>
      </c>
      <c r="C837" s="41" t="s">
        <v>1194</v>
      </c>
      <c r="D837" s="43">
        <f>ROUND(4,2)</f>
        <v>4</v>
      </c>
      <c r="E837" s="41" t="s">
        <v>192</v>
      </c>
      <c r="F837" s="42" t="s">
        <v>883</v>
      </c>
      <c r="G837" s="44"/>
      <c r="H837" s="45">
        <f>ROUND(D$837*G837,0)</f>
        <v>0</v>
      </c>
    </row>
    <row r="838" spans="6:9" ht="15">
      <c r="F838" s="42" t="s">
        <v>884</v>
      </c>
      <c r="G838" s="44"/>
      <c r="I838" s="45">
        <f>ROUND(D$837*G838,0)</f>
        <v>0</v>
      </c>
    </row>
    <row r="839" spans="6:10" ht="15">
      <c r="F839" s="42" t="s">
        <v>885</v>
      </c>
      <c r="G839" s="46"/>
      <c r="J839" s="43">
        <f>ROUND(D$837*G839,2)</f>
        <v>0</v>
      </c>
    </row>
    <row r="842" spans="1:8" ht="15">
      <c r="A842" s="41">
        <v>2</v>
      </c>
      <c r="B842" s="42" t="s">
        <v>1195</v>
      </c>
      <c r="C842" s="41" t="s">
        <v>1196</v>
      </c>
      <c r="D842" s="43">
        <f>ROUND(15,2)</f>
        <v>15</v>
      </c>
      <c r="E842" s="41" t="s">
        <v>192</v>
      </c>
      <c r="F842" s="42" t="s">
        <v>883</v>
      </c>
      <c r="G842" s="44"/>
      <c r="H842" s="45">
        <f>ROUND(D$842*G842,0)</f>
        <v>0</v>
      </c>
    </row>
    <row r="843" spans="6:9" ht="15">
      <c r="F843" s="42" t="s">
        <v>884</v>
      </c>
      <c r="G843" s="44"/>
      <c r="I843" s="45">
        <f>ROUND(D$842*G843,0)</f>
        <v>0</v>
      </c>
    </row>
    <row r="844" spans="6:10" ht="15">
      <c r="F844" s="42" t="s">
        <v>885</v>
      </c>
      <c r="G844" s="46"/>
      <c r="J844" s="43">
        <f>ROUND(D$842*G844,2)</f>
        <v>0</v>
      </c>
    </row>
    <row r="847" spans="1:8" ht="15">
      <c r="A847" s="41">
        <v>3</v>
      </c>
      <c r="B847" s="42" t="s">
        <v>1197</v>
      </c>
      <c r="C847" s="41" t="s">
        <v>1198</v>
      </c>
      <c r="D847" s="43">
        <f>ROUND(19,2)</f>
        <v>19</v>
      </c>
      <c r="E847" s="41" t="s">
        <v>192</v>
      </c>
      <c r="F847" s="42" t="s">
        <v>883</v>
      </c>
      <c r="G847" s="46"/>
      <c r="H847" s="45">
        <f>ROUND(D$847*G847,0)</f>
        <v>0</v>
      </c>
    </row>
    <row r="848" spans="6:9" ht="15">
      <c r="F848" s="42" t="s">
        <v>884</v>
      </c>
      <c r="G848" s="44"/>
      <c r="I848" s="45">
        <f>ROUND(D$847*G848,0)</f>
        <v>0</v>
      </c>
    </row>
    <row r="849" spans="6:10" ht="15">
      <c r="F849" s="42" t="s">
        <v>885</v>
      </c>
      <c r="G849" s="46"/>
      <c r="J849" s="43">
        <f>ROUND(D$847*G849,2)</f>
        <v>0</v>
      </c>
    </row>
    <row r="852" spans="1:8" ht="15">
      <c r="A852" s="41">
        <v>4</v>
      </c>
      <c r="B852" s="42" t="s">
        <v>978</v>
      </c>
      <c r="C852" s="41" t="s">
        <v>979</v>
      </c>
      <c r="D852" s="43">
        <f>ROUND(75,2)</f>
        <v>75</v>
      </c>
      <c r="E852" s="41" t="s">
        <v>192</v>
      </c>
      <c r="F852" s="42" t="s">
        <v>883</v>
      </c>
      <c r="G852" s="44"/>
      <c r="H852" s="45">
        <f>ROUND(D$852*G852,0)</f>
        <v>0</v>
      </c>
    </row>
    <row r="853" spans="6:9" ht="15">
      <c r="F853" s="42" t="s">
        <v>884</v>
      </c>
      <c r="G853" s="44"/>
      <c r="I853" s="45">
        <f>ROUND(D$852*G853,0)</f>
        <v>0</v>
      </c>
    </row>
    <row r="854" spans="6:10" ht="15">
      <c r="F854" s="42" t="s">
        <v>885</v>
      </c>
      <c r="G854" s="46"/>
      <c r="J854" s="43">
        <f>ROUND(D$852*G854,2)</f>
        <v>0</v>
      </c>
    </row>
    <row r="857" spans="1:8" ht="15">
      <c r="A857" s="41">
        <v>5</v>
      </c>
      <c r="B857" s="42" t="s">
        <v>980</v>
      </c>
      <c r="C857" s="41" t="s">
        <v>981</v>
      </c>
      <c r="D857" s="45">
        <f>ROUND(105,0)</f>
        <v>105</v>
      </c>
      <c r="E857" s="41" t="s">
        <v>192</v>
      </c>
      <c r="F857" s="42" t="s">
        <v>883</v>
      </c>
      <c r="G857" s="44"/>
      <c r="H857" s="45">
        <f>ROUND(D$857*G857,0)</f>
        <v>0</v>
      </c>
    </row>
    <row r="858" spans="6:9" ht="15">
      <c r="F858" s="42" t="s">
        <v>884</v>
      </c>
      <c r="G858" s="44"/>
      <c r="I858" s="45">
        <f>ROUND(D$857*G858,0)</f>
        <v>0</v>
      </c>
    </row>
    <row r="859" spans="6:10" ht="15">
      <c r="F859" s="42" t="s">
        <v>885</v>
      </c>
      <c r="G859" s="46"/>
      <c r="J859" s="43">
        <f>ROUND(D$857*G859,2)</f>
        <v>0</v>
      </c>
    </row>
    <row r="862" spans="1:8" ht="15">
      <c r="A862" s="41">
        <v>6</v>
      </c>
      <c r="B862" s="42" t="s">
        <v>982</v>
      </c>
      <c r="C862" s="41" t="s">
        <v>983</v>
      </c>
      <c r="D862" s="43">
        <f>ROUND(75,2)</f>
        <v>75</v>
      </c>
      <c r="E862" s="41" t="s">
        <v>192</v>
      </c>
      <c r="F862" s="42" t="s">
        <v>883</v>
      </c>
      <c r="G862" s="44"/>
      <c r="H862" s="45">
        <f>ROUND(D$862*G862,0)</f>
        <v>0</v>
      </c>
    </row>
    <row r="863" spans="6:9" ht="15">
      <c r="F863" s="42" t="s">
        <v>884</v>
      </c>
      <c r="G863" s="44"/>
      <c r="I863" s="45">
        <f>ROUND(D$862*G863,0)</f>
        <v>0</v>
      </c>
    </row>
    <row r="864" spans="6:10" ht="15">
      <c r="F864" s="42" t="s">
        <v>885</v>
      </c>
      <c r="G864" s="46"/>
      <c r="J864" s="43">
        <f>ROUND(D$862*G864,2)</f>
        <v>0</v>
      </c>
    </row>
    <row r="867" spans="1:8" ht="15">
      <c r="A867" s="41">
        <v>7</v>
      </c>
      <c r="B867" s="42" t="s">
        <v>984</v>
      </c>
      <c r="C867" s="41" t="s">
        <v>985</v>
      </c>
      <c r="D867" s="45">
        <f>ROUND(100,2)</f>
        <v>100</v>
      </c>
      <c r="E867" s="41" t="s">
        <v>192</v>
      </c>
      <c r="F867" s="42" t="s">
        <v>883</v>
      </c>
      <c r="G867" s="44"/>
      <c r="H867" s="45">
        <f>ROUND(D$867*G867,0)</f>
        <v>0</v>
      </c>
    </row>
    <row r="868" spans="6:9" ht="15">
      <c r="F868" s="42" t="s">
        <v>884</v>
      </c>
      <c r="G868" s="44"/>
      <c r="I868" s="45">
        <f>ROUND(D$867*G868,0)</f>
        <v>0</v>
      </c>
    </row>
    <row r="869" spans="6:10" ht="15">
      <c r="F869" s="42" t="s">
        <v>885</v>
      </c>
      <c r="G869" s="46"/>
      <c r="J869" s="43">
        <f>ROUND(D$867*G869,2)</f>
        <v>0</v>
      </c>
    </row>
    <row r="872" spans="1:8" ht="15">
      <c r="A872" s="41">
        <v>8</v>
      </c>
      <c r="B872" s="42" t="s">
        <v>986</v>
      </c>
      <c r="C872" s="41" t="s">
        <v>987</v>
      </c>
      <c r="D872" s="43">
        <f>ROUND(5,2)</f>
        <v>5</v>
      </c>
      <c r="E872" s="41" t="s">
        <v>192</v>
      </c>
      <c r="F872" s="42" t="s">
        <v>883</v>
      </c>
      <c r="G872" s="44"/>
      <c r="H872" s="45">
        <f>ROUND(D$872*G872,0)</f>
        <v>0</v>
      </c>
    </row>
    <row r="873" spans="6:9" ht="15">
      <c r="F873" s="42" t="s">
        <v>884</v>
      </c>
      <c r="G873" s="44"/>
      <c r="I873" s="45">
        <f>ROUND(D$872*G873,0)</f>
        <v>0</v>
      </c>
    </row>
    <row r="874" spans="6:10" ht="15">
      <c r="F874" s="42" t="s">
        <v>885</v>
      </c>
      <c r="G874" s="46"/>
      <c r="J874" s="43">
        <f>ROUND(D$872*G874,2)</f>
        <v>0</v>
      </c>
    </row>
    <row r="877" spans="1:8" ht="15">
      <c r="A877" s="41">
        <v>9</v>
      </c>
      <c r="B877" s="42" t="s">
        <v>1000</v>
      </c>
      <c r="C877" s="41" t="s">
        <v>1001</v>
      </c>
      <c r="D877" s="43">
        <f>ROUND(75,2)</f>
        <v>75</v>
      </c>
      <c r="E877" s="41" t="s">
        <v>192</v>
      </c>
      <c r="F877" s="42" t="s">
        <v>883</v>
      </c>
      <c r="G877" s="44"/>
      <c r="H877" s="45">
        <f>ROUND(D$877*G877,0)</f>
        <v>0</v>
      </c>
    </row>
    <row r="878" spans="6:9" ht="15">
      <c r="F878" s="42" t="s">
        <v>884</v>
      </c>
      <c r="G878" s="44"/>
      <c r="I878" s="45">
        <f>ROUND(D$877*G878,0)</f>
        <v>0</v>
      </c>
    </row>
    <row r="879" spans="6:10" ht="15">
      <c r="F879" s="42" t="s">
        <v>885</v>
      </c>
      <c r="G879" s="46"/>
      <c r="J879" s="43">
        <f>ROUND(D$877*G879,2)</f>
        <v>0</v>
      </c>
    </row>
    <row r="882" spans="1:8" ht="15">
      <c r="A882" s="41">
        <v>10</v>
      </c>
      <c r="B882" s="42" t="s">
        <v>1002</v>
      </c>
      <c r="C882" s="41" t="s">
        <v>1003</v>
      </c>
      <c r="D882" s="45">
        <f>ROUND(105,0)</f>
        <v>105</v>
      </c>
      <c r="E882" s="41" t="s">
        <v>192</v>
      </c>
      <c r="F882" s="42" t="s">
        <v>883</v>
      </c>
      <c r="G882" s="44"/>
      <c r="H882" s="45">
        <f>ROUND(D$882*G882,0)</f>
        <v>0</v>
      </c>
    </row>
    <row r="883" spans="6:9" ht="15">
      <c r="F883" s="42" t="s">
        <v>884</v>
      </c>
      <c r="G883" s="44"/>
      <c r="I883" s="45">
        <f>ROUND(D$882*G883,0)</f>
        <v>0</v>
      </c>
    </row>
    <row r="884" spans="6:10" ht="15">
      <c r="F884" s="42" t="s">
        <v>885</v>
      </c>
      <c r="G884" s="46"/>
      <c r="J884" s="43">
        <f>ROUND(D$882*G884,2)</f>
        <v>0</v>
      </c>
    </row>
    <row r="887" spans="1:8" ht="15">
      <c r="A887" s="41">
        <v>11</v>
      </c>
      <c r="B887" s="42" t="s">
        <v>1004</v>
      </c>
      <c r="C887" s="41" t="s">
        <v>1005</v>
      </c>
      <c r="D887" s="43">
        <f>ROUND(75,2)</f>
        <v>75</v>
      </c>
      <c r="E887" s="41" t="s">
        <v>192</v>
      </c>
      <c r="F887" s="42" t="s">
        <v>883</v>
      </c>
      <c r="G887" s="44"/>
      <c r="H887" s="45">
        <f>ROUND(D$887*G887,0)</f>
        <v>0</v>
      </c>
    </row>
    <row r="888" spans="6:9" ht="15">
      <c r="F888" s="42" t="s">
        <v>884</v>
      </c>
      <c r="G888" s="44"/>
      <c r="I888" s="45">
        <f>ROUND(D$887*G888,0)</f>
        <v>0</v>
      </c>
    </row>
    <row r="889" spans="6:10" ht="15">
      <c r="F889" s="42" t="s">
        <v>885</v>
      </c>
      <c r="G889" s="46"/>
      <c r="J889" s="43">
        <f>ROUND(D$887*G889,2)</f>
        <v>0</v>
      </c>
    </row>
    <row r="892" spans="1:8" ht="15">
      <c r="A892" s="41">
        <v>12</v>
      </c>
      <c r="B892" s="42" t="s">
        <v>1006</v>
      </c>
      <c r="C892" s="41" t="s">
        <v>1007</v>
      </c>
      <c r="D892" s="45">
        <f>ROUND(100,2)</f>
        <v>100</v>
      </c>
      <c r="E892" s="41" t="s">
        <v>192</v>
      </c>
      <c r="F892" s="42" t="s">
        <v>883</v>
      </c>
      <c r="G892" s="44"/>
      <c r="H892" s="45">
        <f>ROUND(D$892*G892,0)</f>
        <v>0</v>
      </c>
    </row>
    <row r="893" spans="6:9" ht="15">
      <c r="F893" s="42" t="s">
        <v>884</v>
      </c>
      <c r="G893" s="44"/>
      <c r="I893" s="45">
        <f>ROUND(D$892*G893,0)</f>
        <v>0</v>
      </c>
    </row>
    <row r="894" spans="6:10" ht="15">
      <c r="F894" s="42" t="s">
        <v>885</v>
      </c>
      <c r="G894" s="46"/>
      <c r="J894" s="43">
        <f>ROUND(D$892*G894,2)</f>
        <v>0</v>
      </c>
    </row>
    <row r="897" spans="1:8" ht="15">
      <c r="A897" s="41">
        <v>13</v>
      </c>
      <c r="B897" s="42" t="s">
        <v>1199</v>
      </c>
      <c r="C897" s="41" t="s">
        <v>1200</v>
      </c>
      <c r="D897" s="43">
        <f>ROUND(5,2)</f>
        <v>5</v>
      </c>
      <c r="E897" s="41" t="s">
        <v>192</v>
      </c>
      <c r="F897" s="42" t="s">
        <v>883</v>
      </c>
      <c r="G897" s="44"/>
      <c r="H897" s="45">
        <f>ROUND(D$897*G897,0)</f>
        <v>0</v>
      </c>
    </row>
    <row r="898" spans="6:9" ht="15">
      <c r="F898" s="42" t="s">
        <v>884</v>
      </c>
      <c r="G898" s="44"/>
      <c r="I898" s="45">
        <f>ROUND(D$897*G898,0)</f>
        <v>0</v>
      </c>
    </row>
    <row r="899" spans="6:10" ht="15">
      <c r="F899" s="42" t="s">
        <v>885</v>
      </c>
      <c r="G899" s="46"/>
      <c r="J899" s="43">
        <f>ROUND(D$897*G899,2)</f>
        <v>0</v>
      </c>
    </row>
    <row r="902" spans="1:8" ht="15">
      <c r="A902" s="41">
        <v>14</v>
      </c>
      <c r="B902" s="42" t="s">
        <v>1201</v>
      </c>
      <c r="C902" s="41" t="s">
        <v>1202</v>
      </c>
      <c r="D902" s="43">
        <f>ROUND(30,2)</f>
        <v>30</v>
      </c>
      <c r="E902" s="41" t="s">
        <v>22</v>
      </c>
      <c r="F902" s="42" t="s">
        <v>883</v>
      </c>
      <c r="G902" s="44"/>
      <c r="H902" s="45">
        <f>ROUND(D$902*G902,0)</f>
        <v>0</v>
      </c>
    </row>
    <row r="903" spans="6:9" ht="15">
      <c r="F903" s="42" t="s">
        <v>884</v>
      </c>
      <c r="G903" s="44"/>
      <c r="I903" s="45">
        <f>ROUND(D$902*G903,0)</f>
        <v>0</v>
      </c>
    </row>
    <row r="904" spans="6:10" ht="15">
      <c r="F904" s="42" t="s">
        <v>885</v>
      </c>
      <c r="G904" s="46"/>
      <c r="J904" s="43">
        <f>ROUND(D$902*G904,2)</f>
        <v>0</v>
      </c>
    </row>
    <row r="907" spans="1:8" ht="15">
      <c r="A907" s="41">
        <v>15</v>
      </c>
      <c r="B907" s="42" t="s">
        <v>1203</v>
      </c>
      <c r="C907" s="41" t="s">
        <v>1204</v>
      </c>
      <c r="D907" s="43">
        <f>ROUND(90,2)</f>
        <v>90</v>
      </c>
      <c r="E907" s="41" t="s">
        <v>22</v>
      </c>
      <c r="F907" s="42" t="s">
        <v>883</v>
      </c>
      <c r="G907" s="44"/>
      <c r="H907" s="45">
        <f>ROUND(D$907*G907,0)</f>
        <v>0</v>
      </c>
    </row>
    <row r="908" spans="6:9" ht="15">
      <c r="F908" s="42" t="s">
        <v>884</v>
      </c>
      <c r="G908" s="44"/>
      <c r="I908" s="45">
        <f>ROUND(D$907*G908,0)</f>
        <v>0</v>
      </c>
    </row>
    <row r="909" spans="6:10" ht="15">
      <c r="F909" s="42" t="s">
        <v>885</v>
      </c>
      <c r="G909" s="46"/>
      <c r="J909" s="43">
        <f>ROUND(D$907*G909,2)</f>
        <v>0</v>
      </c>
    </row>
    <row r="912" spans="1:8" ht="15">
      <c r="A912" s="41">
        <v>16</v>
      </c>
      <c r="B912" s="42" t="s">
        <v>1205</v>
      </c>
      <c r="C912" s="41" t="s">
        <v>1206</v>
      </c>
      <c r="D912" s="43">
        <f>ROUND(11,2)</f>
        <v>11</v>
      </c>
      <c r="E912" s="41" t="s">
        <v>22</v>
      </c>
      <c r="F912" s="42" t="s">
        <v>883</v>
      </c>
      <c r="G912" s="44"/>
      <c r="H912" s="45">
        <f>ROUND(D$912*G912,0)</f>
        <v>0</v>
      </c>
    </row>
    <row r="913" spans="6:9" ht="15">
      <c r="F913" s="42" t="s">
        <v>884</v>
      </c>
      <c r="G913" s="44"/>
      <c r="I913" s="45">
        <f>ROUND(D$912*G913,0)</f>
        <v>0</v>
      </c>
    </row>
    <row r="914" spans="6:10" ht="15">
      <c r="F914" s="42" t="s">
        <v>885</v>
      </c>
      <c r="G914" s="46"/>
      <c r="J914" s="43">
        <f>ROUND(D$912*G914,2)</f>
        <v>0</v>
      </c>
    </row>
    <row r="917" spans="1:8" ht="15">
      <c r="A917" s="41">
        <v>17</v>
      </c>
      <c r="B917" s="42" t="s">
        <v>1207</v>
      </c>
      <c r="C917" s="41" t="s">
        <v>1208</v>
      </c>
      <c r="D917" s="43">
        <f>ROUND(2,2)</f>
        <v>2</v>
      </c>
      <c r="E917" s="41" t="s">
        <v>13</v>
      </c>
      <c r="F917" s="42" t="s">
        <v>883</v>
      </c>
      <c r="G917" s="44"/>
      <c r="H917" s="45">
        <f>ROUND(D$917*G917,0)</f>
        <v>0</v>
      </c>
    </row>
    <row r="918" spans="6:9" ht="15">
      <c r="F918" s="42" t="s">
        <v>884</v>
      </c>
      <c r="G918" s="44"/>
      <c r="I918" s="45">
        <f>ROUND(D$917*G918,0)</f>
        <v>0</v>
      </c>
    </row>
    <row r="919" spans="6:10" ht="15">
      <c r="F919" s="42" t="s">
        <v>885</v>
      </c>
      <c r="G919" s="46"/>
      <c r="J919" s="43">
        <f>ROUND(D$917*G919,2)</f>
        <v>0</v>
      </c>
    </row>
    <row r="922" spans="1:8" ht="15">
      <c r="A922" s="41">
        <v>18</v>
      </c>
      <c r="B922" s="42" t="s">
        <v>1209</v>
      </c>
      <c r="C922" s="41" t="s">
        <v>1210</v>
      </c>
      <c r="D922" s="43">
        <f>ROUND(4,2)</f>
        <v>4</v>
      </c>
      <c r="E922" s="41" t="s">
        <v>13</v>
      </c>
      <c r="F922" s="42" t="s">
        <v>883</v>
      </c>
      <c r="G922" s="44"/>
      <c r="H922" s="45">
        <f>ROUND(D$922*G922,0)</f>
        <v>0</v>
      </c>
    </row>
    <row r="923" spans="6:9" ht="15">
      <c r="F923" s="42" t="s">
        <v>884</v>
      </c>
      <c r="G923" s="46"/>
      <c r="I923" s="43">
        <f>ROUND(D$922*G923,2)</f>
        <v>0</v>
      </c>
    </row>
    <row r="924" spans="6:10" ht="15">
      <c r="F924" s="42" t="s">
        <v>885</v>
      </c>
      <c r="G924" s="46"/>
      <c r="J924" s="43">
        <f>ROUND(D$922*G924,2)</f>
        <v>0</v>
      </c>
    </row>
    <row r="927" spans="1:8" ht="15">
      <c r="A927" s="41">
        <v>19</v>
      </c>
      <c r="B927" s="42" t="s">
        <v>1211</v>
      </c>
      <c r="C927" s="41" t="s">
        <v>1212</v>
      </c>
      <c r="D927" s="43">
        <f>ROUND(2,2)</f>
        <v>2</v>
      </c>
      <c r="E927" s="41" t="s">
        <v>13</v>
      </c>
      <c r="F927" s="42" t="s">
        <v>883</v>
      </c>
      <c r="G927" s="44"/>
      <c r="H927" s="45">
        <f>ROUND(D$927*G927,0)</f>
        <v>0</v>
      </c>
    </row>
    <row r="928" spans="6:9" ht="15">
      <c r="F928" s="42" t="s">
        <v>884</v>
      </c>
      <c r="G928" s="46"/>
      <c r="I928" s="43">
        <f>ROUND(D$927*G928,2)</f>
        <v>0</v>
      </c>
    </row>
    <row r="929" spans="6:10" ht="15">
      <c r="F929" s="42" t="s">
        <v>885</v>
      </c>
      <c r="G929" s="46"/>
      <c r="J929" s="43">
        <f>ROUND(D$927*G929,2)</f>
        <v>0</v>
      </c>
    </row>
    <row r="932" spans="1:8" ht="15">
      <c r="A932" s="41">
        <v>20</v>
      </c>
      <c r="B932" s="42" t="s">
        <v>1213</v>
      </c>
      <c r="C932" s="41" t="s">
        <v>1214</v>
      </c>
      <c r="D932" s="43">
        <f>ROUND(1,2)</f>
        <v>1</v>
      </c>
      <c r="E932" s="41" t="s">
        <v>13</v>
      </c>
      <c r="F932" s="42" t="s">
        <v>883</v>
      </c>
      <c r="G932" s="44"/>
      <c r="H932" s="45">
        <f>ROUND(D$932*G932,0)</f>
        <v>0</v>
      </c>
    </row>
    <row r="933" spans="6:9" ht="15">
      <c r="F933" s="42" t="s">
        <v>884</v>
      </c>
      <c r="G933" s="44"/>
      <c r="I933" s="45">
        <f>ROUND(D$932*G933,0)</f>
        <v>0</v>
      </c>
    </row>
    <row r="934" spans="6:10" ht="15">
      <c r="F934" s="42" t="s">
        <v>885</v>
      </c>
      <c r="G934" s="46"/>
      <c r="J934" s="43">
        <f>ROUND(D$932*G934,2)</f>
        <v>0</v>
      </c>
    </row>
    <row r="937" spans="1:8" ht="15">
      <c r="A937" s="41">
        <v>21</v>
      </c>
      <c r="B937" s="42" t="s">
        <v>1215</v>
      </c>
      <c r="C937" s="41" t="s">
        <v>1216</v>
      </c>
      <c r="D937" s="43">
        <f>ROUND(1,2)</f>
        <v>1</v>
      </c>
      <c r="E937" s="41" t="s">
        <v>13</v>
      </c>
      <c r="F937" s="42" t="s">
        <v>883</v>
      </c>
      <c r="G937" s="44"/>
      <c r="H937" s="45">
        <f>ROUND(D$937*G937,0)</f>
        <v>0</v>
      </c>
    </row>
    <row r="938" spans="6:9" ht="15">
      <c r="F938" s="42" t="s">
        <v>884</v>
      </c>
      <c r="G938" s="44"/>
      <c r="I938" s="45">
        <f>ROUND(D$937*G938,0)</f>
        <v>0</v>
      </c>
    </row>
    <row r="939" spans="6:10" ht="15">
      <c r="F939" s="42" t="s">
        <v>885</v>
      </c>
      <c r="G939" s="46"/>
      <c r="J939" s="43">
        <f>ROUND(D$937*G939,2)</f>
        <v>0</v>
      </c>
    </row>
    <row r="942" spans="1:8" ht="15">
      <c r="A942" s="41">
        <v>22</v>
      </c>
      <c r="B942" s="42" t="s">
        <v>1070</v>
      </c>
      <c r="C942" s="41" t="s">
        <v>1071</v>
      </c>
      <c r="D942" s="43">
        <f>ROUND(2,2)</f>
        <v>2</v>
      </c>
      <c r="E942" s="41" t="s">
        <v>13</v>
      </c>
      <c r="F942" s="42" t="s">
        <v>883</v>
      </c>
      <c r="G942" s="44"/>
      <c r="H942" s="45">
        <f>ROUND(D$942*G942,0)</f>
        <v>0</v>
      </c>
    </row>
    <row r="943" spans="6:9" ht="15">
      <c r="F943" s="42" t="s">
        <v>884</v>
      </c>
      <c r="G943" s="44"/>
      <c r="I943" s="45">
        <f>ROUND(D$942*G943,0)</f>
        <v>0</v>
      </c>
    </row>
    <row r="944" spans="6:10" ht="15">
      <c r="F944" s="42" t="s">
        <v>885</v>
      </c>
      <c r="G944" s="46"/>
      <c r="J944" s="43">
        <f>ROUND(D$942*G944,2)</f>
        <v>0</v>
      </c>
    </row>
    <row r="947" spans="1:8" ht="15">
      <c r="A947" s="41">
        <v>23</v>
      </c>
      <c r="B947" s="42" t="s">
        <v>1217</v>
      </c>
      <c r="C947" s="41" t="s">
        <v>1218</v>
      </c>
      <c r="D947" s="43">
        <f>ROUND(2,2)</f>
        <v>2</v>
      </c>
      <c r="E947" s="41" t="s">
        <v>13</v>
      </c>
      <c r="F947" s="42" t="s">
        <v>883</v>
      </c>
      <c r="G947" s="44"/>
      <c r="H947" s="45">
        <f>ROUND(D$947*G947,0)</f>
        <v>0</v>
      </c>
    </row>
    <row r="948" spans="6:9" ht="15">
      <c r="F948" s="42" t="s">
        <v>884</v>
      </c>
      <c r="G948" s="44"/>
      <c r="I948" s="45">
        <f>ROUND(D$947*G948,0)</f>
        <v>0</v>
      </c>
    </row>
    <row r="949" spans="6:10" ht="15">
      <c r="F949" s="42" t="s">
        <v>885</v>
      </c>
      <c r="G949" s="46"/>
      <c r="J949" s="43">
        <f>ROUND(D$947*G949,2)</f>
        <v>0</v>
      </c>
    </row>
    <row r="952" spans="1:8" ht="15">
      <c r="A952" s="41">
        <v>24</v>
      </c>
      <c r="B952" s="42" t="s">
        <v>1048</v>
      </c>
      <c r="C952" s="41" t="s">
        <v>1049</v>
      </c>
      <c r="D952" s="43">
        <f>ROUND(8,2)</f>
        <v>8</v>
      </c>
      <c r="E952" s="41" t="s">
        <v>13</v>
      </c>
      <c r="F952" s="42" t="s">
        <v>883</v>
      </c>
      <c r="G952" s="44"/>
      <c r="H952" s="45">
        <f>ROUND(D$952*G952,0)</f>
        <v>0</v>
      </c>
    </row>
    <row r="953" spans="6:9" ht="15">
      <c r="F953" s="42" t="s">
        <v>884</v>
      </c>
      <c r="G953" s="44"/>
      <c r="I953" s="45">
        <f>ROUND(D$952*G953,0)</f>
        <v>0</v>
      </c>
    </row>
    <row r="954" spans="6:10" ht="15">
      <c r="F954" s="42" t="s">
        <v>885</v>
      </c>
      <c r="G954" s="46"/>
      <c r="J954" s="43">
        <f>ROUND(D$952*G954,2)</f>
        <v>0</v>
      </c>
    </row>
    <row r="957" spans="1:8" ht="15">
      <c r="A957" s="41">
        <v>25</v>
      </c>
      <c r="B957" s="42" t="s">
        <v>1219</v>
      </c>
      <c r="C957" s="41" t="s">
        <v>1220</v>
      </c>
      <c r="D957" s="43">
        <f>ROUND(5,2)</f>
        <v>5</v>
      </c>
      <c r="E957" s="41" t="s">
        <v>13</v>
      </c>
      <c r="F957" s="42" t="s">
        <v>883</v>
      </c>
      <c r="G957" s="44"/>
      <c r="H957" s="45">
        <f>ROUND(D$957*G957,0)</f>
        <v>0</v>
      </c>
    </row>
    <row r="958" spans="6:9" ht="15">
      <c r="F958" s="42" t="s">
        <v>884</v>
      </c>
      <c r="G958" s="44"/>
      <c r="I958" s="45">
        <f>ROUND(D$957*G958,0)</f>
        <v>0</v>
      </c>
    </row>
    <row r="959" spans="6:10" ht="15">
      <c r="F959" s="42" t="s">
        <v>885</v>
      </c>
      <c r="G959" s="46"/>
      <c r="J959" s="43">
        <f>ROUND(D$957*G959,2)</f>
        <v>0</v>
      </c>
    </row>
    <row r="962" spans="1:8" ht="15">
      <c r="A962" s="41">
        <v>26</v>
      </c>
      <c r="B962" s="42" t="s">
        <v>1054</v>
      </c>
      <c r="C962" s="41" t="s">
        <v>1055</v>
      </c>
      <c r="D962" s="43">
        <f>ROUND(3,2)</f>
        <v>3</v>
      </c>
      <c r="E962" s="41" t="s">
        <v>13</v>
      </c>
      <c r="F962" s="42" t="s">
        <v>883</v>
      </c>
      <c r="G962" s="44"/>
      <c r="H962" s="45">
        <f>ROUND(D$962*G962,0)</f>
        <v>0</v>
      </c>
    </row>
    <row r="963" spans="6:9" ht="15">
      <c r="F963" s="42" t="s">
        <v>884</v>
      </c>
      <c r="G963" s="44"/>
      <c r="I963" s="45">
        <f>ROUND(D$962*G963,0)</f>
        <v>0</v>
      </c>
    </row>
    <row r="964" spans="6:10" ht="15">
      <c r="F964" s="42" t="s">
        <v>885</v>
      </c>
      <c r="G964" s="46"/>
      <c r="J964" s="43">
        <f>ROUND(D$962*G964,2)</f>
        <v>0</v>
      </c>
    </row>
    <row r="967" spans="1:8" ht="15">
      <c r="A967" s="41">
        <v>27</v>
      </c>
      <c r="B967" s="42" t="s">
        <v>1221</v>
      </c>
      <c r="C967" s="41" t="s">
        <v>1222</v>
      </c>
      <c r="D967" s="43">
        <f>ROUND(1,2)</f>
        <v>1</v>
      </c>
      <c r="E967" s="41" t="s">
        <v>13</v>
      </c>
      <c r="F967" s="42" t="s">
        <v>883</v>
      </c>
      <c r="G967" s="44"/>
      <c r="H967" s="45">
        <f>ROUND(D$967*G967,0)</f>
        <v>0</v>
      </c>
    </row>
    <row r="968" spans="6:9" ht="15">
      <c r="F968" s="42" t="s">
        <v>884</v>
      </c>
      <c r="G968" s="44"/>
      <c r="I968" s="45">
        <f>ROUND(D$967*G968,0)</f>
        <v>0</v>
      </c>
    </row>
    <row r="969" spans="6:10" ht="15">
      <c r="F969" s="42" t="s">
        <v>885</v>
      </c>
      <c r="G969" s="46"/>
      <c r="J969" s="43">
        <f>ROUND(D$967*G969,2)</f>
        <v>0</v>
      </c>
    </row>
    <row r="972" spans="1:8" ht="15">
      <c r="A972" s="41">
        <v>28</v>
      </c>
      <c r="B972" s="42" t="s">
        <v>1066</v>
      </c>
      <c r="C972" s="41" t="s">
        <v>1067</v>
      </c>
      <c r="D972" s="43">
        <f>ROUND(1,2)</f>
        <v>1</v>
      </c>
      <c r="E972" s="41" t="s">
        <v>13</v>
      </c>
      <c r="F972" s="42" t="s">
        <v>883</v>
      </c>
      <c r="G972" s="44"/>
      <c r="H972" s="45">
        <f>ROUND(D$972*G972,0)</f>
        <v>0</v>
      </c>
    </row>
    <row r="973" spans="6:9" ht="15">
      <c r="F973" s="42" t="s">
        <v>884</v>
      </c>
      <c r="G973" s="44"/>
      <c r="I973" s="45">
        <f>ROUND(D$972*G973,0)</f>
        <v>0</v>
      </c>
    </row>
    <row r="974" spans="6:10" ht="15">
      <c r="F974" s="42" t="s">
        <v>885</v>
      </c>
      <c r="G974" s="46"/>
      <c r="J974" s="43">
        <f>ROUND(D$972*G974,2)</f>
        <v>0</v>
      </c>
    </row>
    <row r="977" spans="1:8" ht="15">
      <c r="A977" s="41">
        <v>29</v>
      </c>
      <c r="B977" s="42" t="s">
        <v>1058</v>
      </c>
      <c r="C977" s="41" t="s">
        <v>1059</v>
      </c>
      <c r="D977" s="43">
        <f>ROUND(3,2)</f>
        <v>3</v>
      </c>
      <c r="E977" s="41" t="s">
        <v>13</v>
      </c>
      <c r="F977" s="42" t="s">
        <v>883</v>
      </c>
      <c r="G977" s="44"/>
      <c r="H977" s="45">
        <f>ROUND(D$977*G977,0)</f>
        <v>0</v>
      </c>
    </row>
    <row r="978" spans="6:9" ht="15">
      <c r="F978" s="42" t="s">
        <v>884</v>
      </c>
      <c r="G978" s="44"/>
      <c r="I978" s="45">
        <f>ROUND(D$977*G978,0)</f>
        <v>0</v>
      </c>
    </row>
    <row r="979" spans="6:10" ht="15">
      <c r="F979" s="42" t="s">
        <v>885</v>
      </c>
      <c r="G979" s="46"/>
      <c r="J979" s="43">
        <f>ROUND(D$977*G979,2)</f>
        <v>0</v>
      </c>
    </row>
    <row r="982" spans="1:8" ht="15">
      <c r="A982" s="41">
        <v>30</v>
      </c>
      <c r="B982" s="42" t="s">
        <v>1223</v>
      </c>
      <c r="C982" s="41" t="s">
        <v>1224</v>
      </c>
      <c r="D982" s="43">
        <f>ROUND(1,2)</f>
        <v>1</v>
      </c>
      <c r="E982" s="41" t="s">
        <v>13</v>
      </c>
      <c r="F982" s="42" t="s">
        <v>883</v>
      </c>
      <c r="G982" s="44"/>
      <c r="H982" s="45">
        <f>ROUND(D$982*G982,0)</f>
        <v>0</v>
      </c>
    </row>
    <row r="983" spans="6:9" ht="15">
      <c r="F983" s="42" t="s">
        <v>884</v>
      </c>
      <c r="G983" s="44"/>
      <c r="I983" s="45">
        <f>ROUND(D$982*G983,0)</f>
        <v>0</v>
      </c>
    </row>
    <row r="984" spans="6:10" ht="15">
      <c r="F984" s="42" t="s">
        <v>885</v>
      </c>
      <c r="G984" s="46"/>
      <c r="J984" s="43">
        <f>ROUND(D$982*G984,2)</f>
        <v>0</v>
      </c>
    </row>
    <row r="987" spans="1:8" ht="15">
      <c r="A987" s="41">
        <v>31</v>
      </c>
      <c r="B987" s="42" t="s">
        <v>1225</v>
      </c>
      <c r="C987" s="41" t="s">
        <v>1226</v>
      </c>
      <c r="D987" s="43">
        <f>ROUND(4,2)</f>
        <v>4</v>
      </c>
      <c r="E987" s="41" t="s">
        <v>13</v>
      </c>
      <c r="F987" s="42" t="s">
        <v>883</v>
      </c>
      <c r="G987" s="44"/>
      <c r="H987" s="45">
        <f>ROUND(D$987*G987,0)</f>
        <v>0</v>
      </c>
    </row>
    <row r="988" spans="6:9" ht="15">
      <c r="F988" s="42" t="s">
        <v>884</v>
      </c>
      <c r="G988" s="44"/>
      <c r="I988" s="45">
        <f>ROUND(D$987*G988,0)</f>
        <v>0</v>
      </c>
    </row>
    <row r="989" spans="6:10" ht="15">
      <c r="F989" s="42" t="s">
        <v>885</v>
      </c>
      <c r="G989" s="46"/>
      <c r="J989" s="43">
        <f>ROUND(D$987*G989,2)</f>
        <v>0</v>
      </c>
    </row>
    <row r="992" spans="1:8" ht="15">
      <c r="A992" s="41">
        <v>32</v>
      </c>
      <c r="B992" s="42" t="s">
        <v>1227</v>
      </c>
      <c r="C992" s="41" t="s">
        <v>1228</v>
      </c>
      <c r="D992" s="43">
        <f>ROUND(1,2)</f>
        <v>1</v>
      </c>
      <c r="E992" s="41" t="s">
        <v>13</v>
      </c>
      <c r="F992" s="42" t="s">
        <v>883</v>
      </c>
      <c r="G992" s="44"/>
      <c r="H992" s="45">
        <f>ROUND(D$992*G992,0)</f>
        <v>0</v>
      </c>
    </row>
    <row r="993" spans="6:9" ht="15">
      <c r="F993" s="42" t="s">
        <v>884</v>
      </c>
      <c r="G993" s="44"/>
      <c r="I993" s="45">
        <f>ROUND(D$992*G993,0)</f>
        <v>0</v>
      </c>
    </row>
    <row r="994" spans="6:10" ht="15">
      <c r="F994" s="42" t="s">
        <v>885</v>
      </c>
      <c r="G994" s="46"/>
      <c r="J994" s="43">
        <f>ROUND(D$992*G994,2)</f>
        <v>0</v>
      </c>
    </row>
    <row r="997" spans="1:8" ht="15">
      <c r="A997" s="41">
        <v>33</v>
      </c>
      <c r="B997" s="42" t="s">
        <v>1229</v>
      </c>
      <c r="C997" s="41" t="s">
        <v>1230</v>
      </c>
      <c r="D997" s="43">
        <f>ROUND(1,2)</f>
        <v>1</v>
      </c>
      <c r="E997" s="41" t="s">
        <v>13</v>
      </c>
      <c r="F997" s="42" t="s">
        <v>883</v>
      </c>
      <c r="G997" s="44"/>
      <c r="H997" s="45">
        <f>ROUND(D$997*G997,0)</f>
        <v>0</v>
      </c>
    </row>
    <row r="998" spans="6:9" ht="15">
      <c r="F998" s="42" t="s">
        <v>884</v>
      </c>
      <c r="G998" s="44"/>
      <c r="I998" s="45">
        <f>ROUND(D$997*G998,0)</f>
        <v>0</v>
      </c>
    </row>
    <row r="999" spans="6:10" ht="15">
      <c r="F999" s="42" t="s">
        <v>885</v>
      </c>
      <c r="G999" s="46"/>
      <c r="J999" s="43">
        <f>ROUND(D$997*G999,2)</f>
        <v>0</v>
      </c>
    </row>
    <row r="1002" spans="1:8" ht="15">
      <c r="A1002" s="41">
        <v>34</v>
      </c>
      <c r="B1002" s="42" t="s">
        <v>1231</v>
      </c>
      <c r="C1002" s="41" t="s">
        <v>1232</v>
      </c>
      <c r="D1002" s="43">
        <f>ROUND(1,2)</f>
        <v>1</v>
      </c>
      <c r="E1002" s="41" t="s">
        <v>13</v>
      </c>
      <c r="F1002" s="42" t="s">
        <v>883</v>
      </c>
      <c r="G1002" s="44"/>
      <c r="H1002" s="45">
        <f>ROUND(D$1002*G1002,0)</f>
        <v>0</v>
      </c>
    </row>
    <row r="1003" spans="6:9" ht="15">
      <c r="F1003" s="42" t="s">
        <v>884</v>
      </c>
      <c r="G1003" s="44"/>
      <c r="I1003" s="45">
        <f>ROUND(D$1002*G1003,0)</f>
        <v>0</v>
      </c>
    </row>
    <row r="1004" spans="6:10" ht="15">
      <c r="F1004" s="42" t="s">
        <v>885</v>
      </c>
      <c r="G1004" s="46"/>
      <c r="J1004" s="43">
        <f>ROUND(D$1002*G1004,2)</f>
        <v>0</v>
      </c>
    </row>
    <row r="1007" spans="1:8" ht="15">
      <c r="A1007" s="41">
        <v>35</v>
      </c>
      <c r="B1007" s="42" t="s">
        <v>1233</v>
      </c>
      <c r="C1007" s="41" t="s">
        <v>1234</v>
      </c>
      <c r="D1007" s="43">
        <f>ROUND(1,2)</f>
        <v>1</v>
      </c>
      <c r="E1007" s="41" t="s">
        <v>13</v>
      </c>
      <c r="F1007" s="42" t="s">
        <v>883</v>
      </c>
      <c r="G1007" s="44"/>
      <c r="H1007" s="45">
        <f>ROUND(D$1007*G1007,0)</f>
        <v>0</v>
      </c>
    </row>
    <row r="1008" spans="6:9" ht="15">
      <c r="F1008" s="42" t="s">
        <v>884</v>
      </c>
      <c r="G1008" s="44"/>
      <c r="I1008" s="45">
        <f>ROUND(D$1007*G1008,0)</f>
        <v>0</v>
      </c>
    </row>
    <row r="1009" spans="6:10" ht="15">
      <c r="F1009" s="42" t="s">
        <v>885</v>
      </c>
      <c r="G1009" s="46"/>
      <c r="J1009" s="43">
        <f>ROUND(D$1007*G1009,2)</f>
        <v>0</v>
      </c>
    </row>
    <row r="1012" spans="1:8" ht="15">
      <c r="A1012" s="41">
        <v>36</v>
      </c>
      <c r="B1012" s="42" t="s">
        <v>1235</v>
      </c>
      <c r="C1012" s="41" t="s">
        <v>1236</v>
      </c>
      <c r="D1012" s="43">
        <f>ROUND(1,2)</f>
        <v>1</v>
      </c>
      <c r="E1012" s="41" t="s">
        <v>13</v>
      </c>
      <c r="F1012" s="42" t="s">
        <v>883</v>
      </c>
      <c r="G1012" s="44"/>
      <c r="H1012" s="45">
        <f>ROUND(D$1012*G1012,0)</f>
        <v>0</v>
      </c>
    </row>
    <row r="1013" spans="6:9" ht="15">
      <c r="F1013" s="42" t="s">
        <v>884</v>
      </c>
      <c r="G1013" s="44"/>
      <c r="I1013" s="45">
        <f>ROUND(D$1012*G1013,0)</f>
        <v>0</v>
      </c>
    </row>
    <row r="1014" spans="6:10" ht="15">
      <c r="F1014" s="42" t="s">
        <v>885</v>
      </c>
      <c r="G1014" s="46"/>
      <c r="J1014" s="43">
        <f>ROUND(D$1012*G1014,2)</f>
        <v>0</v>
      </c>
    </row>
    <row r="1017" spans="1:8" ht="15">
      <c r="A1017" s="41">
        <v>37</v>
      </c>
      <c r="B1017" s="42" t="s">
        <v>1237</v>
      </c>
      <c r="C1017" s="41" t="s">
        <v>1238</v>
      </c>
      <c r="D1017" s="43">
        <f>ROUND(1,2)</f>
        <v>1</v>
      </c>
      <c r="E1017" s="41" t="s">
        <v>13</v>
      </c>
      <c r="F1017" s="42" t="s">
        <v>883</v>
      </c>
      <c r="G1017" s="44"/>
      <c r="H1017" s="45">
        <f>ROUND(D$1017*G1017,0)</f>
        <v>0</v>
      </c>
    </row>
    <row r="1018" spans="6:9" ht="15">
      <c r="F1018" s="42" t="s">
        <v>884</v>
      </c>
      <c r="G1018" s="44"/>
      <c r="I1018" s="45">
        <f>ROUND(D$1017*G1018,0)</f>
        <v>0</v>
      </c>
    </row>
    <row r="1019" spans="6:10" ht="15">
      <c r="F1019" s="42" t="s">
        <v>885</v>
      </c>
      <c r="G1019" s="46"/>
      <c r="J1019" s="43">
        <f>ROUND(D$1017*G1019,2)</f>
        <v>0</v>
      </c>
    </row>
    <row r="1022" spans="1:8" ht="15">
      <c r="A1022" s="41">
        <v>38</v>
      </c>
      <c r="B1022" s="42" t="s">
        <v>1239</v>
      </c>
      <c r="C1022" s="41" t="s">
        <v>1240</v>
      </c>
      <c r="D1022" s="43">
        <f>ROUND(1,2)</f>
        <v>1</v>
      </c>
      <c r="E1022" s="41" t="s">
        <v>13</v>
      </c>
      <c r="F1022" s="42" t="s">
        <v>883</v>
      </c>
      <c r="G1022" s="44"/>
      <c r="H1022" s="45">
        <f>ROUND(D$1022*G1022,0)</f>
        <v>0</v>
      </c>
    </row>
    <row r="1023" spans="6:9" ht="15">
      <c r="F1023" s="42" t="s">
        <v>884</v>
      </c>
      <c r="G1023" s="44"/>
      <c r="I1023" s="45">
        <f>ROUND(D$1022*G1023,0)</f>
        <v>0</v>
      </c>
    </row>
    <row r="1024" spans="6:10" ht="15">
      <c r="F1024" s="42" t="s">
        <v>885</v>
      </c>
      <c r="G1024" s="46"/>
      <c r="J1024" s="43">
        <f>ROUND(D$1022*G1024,2)</f>
        <v>0</v>
      </c>
    </row>
    <row r="1027" spans="1:8" ht="15">
      <c r="A1027" s="41">
        <v>39</v>
      </c>
      <c r="B1027" s="42" t="s">
        <v>1241</v>
      </c>
      <c r="C1027" s="41" t="s">
        <v>1242</v>
      </c>
      <c r="D1027" s="43">
        <f>ROUND(1,2)</f>
        <v>1</v>
      </c>
      <c r="E1027" s="41" t="s">
        <v>13</v>
      </c>
      <c r="F1027" s="42" t="s">
        <v>883</v>
      </c>
      <c r="G1027" s="44"/>
      <c r="H1027" s="45">
        <f>ROUND(D$1027*G1027,0)</f>
        <v>0</v>
      </c>
    </row>
    <row r="1028" spans="6:9" ht="15">
      <c r="F1028" s="42" t="s">
        <v>884</v>
      </c>
      <c r="G1028" s="44"/>
      <c r="I1028" s="45">
        <f>ROUND(D$1027*G1028,0)</f>
        <v>0</v>
      </c>
    </row>
    <row r="1029" spans="6:10" ht="15">
      <c r="F1029" s="42" t="s">
        <v>885</v>
      </c>
      <c r="G1029" s="46"/>
      <c r="J1029" s="43">
        <f>ROUND(D$1027*G1029,2)</f>
        <v>0</v>
      </c>
    </row>
    <row r="1032" spans="1:8" ht="15">
      <c r="A1032" s="41">
        <v>40</v>
      </c>
      <c r="B1032" s="42" t="s">
        <v>1243</v>
      </c>
      <c r="C1032" s="41" t="s">
        <v>1244</v>
      </c>
      <c r="D1032" s="43">
        <f>ROUND(1,2)</f>
        <v>1</v>
      </c>
      <c r="E1032" s="41" t="s">
        <v>13</v>
      </c>
      <c r="F1032" s="42" t="s">
        <v>883</v>
      </c>
      <c r="G1032" s="44"/>
      <c r="H1032" s="45">
        <f>ROUND(D$1032*G1032,0)</f>
        <v>0</v>
      </c>
    </row>
    <row r="1033" spans="6:9" ht="15">
      <c r="F1033" s="42" t="s">
        <v>884</v>
      </c>
      <c r="G1033" s="44"/>
      <c r="I1033" s="45">
        <f>ROUND(D$1032*G1033,0)</f>
        <v>0</v>
      </c>
    </row>
    <row r="1034" spans="6:10" ht="15">
      <c r="F1034" s="42" t="s">
        <v>885</v>
      </c>
      <c r="G1034" s="46"/>
      <c r="J1034" s="43">
        <f>ROUND(D$1032*G1034,2)</f>
        <v>0</v>
      </c>
    </row>
    <row r="1037" spans="1:8" ht="15">
      <c r="A1037" s="41">
        <v>41</v>
      </c>
      <c r="B1037" s="42" t="s">
        <v>1245</v>
      </c>
      <c r="C1037" s="41" t="s">
        <v>1246</v>
      </c>
      <c r="D1037" s="43">
        <f>ROUND(1,2)</f>
        <v>1</v>
      </c>
      <c r="E1037" s="41" t="s">
        <v>13</v>
      </c>
      <c r="F1037" s="42" t="s">
        <v>883</v>
      </c>
      <c r="G1037" s="44"/>
      <c r="H1037" s="45">
        <f>ROUND(D$1037*G1037,0)</f>
        <v>0</v>
      </c>
    </row>
    <row r="1038" spans="6:9" ht="15">
      <c r="F1038" s="42" t="s">
        <v>884</v>
      </c>
      <c r="G1038" s="44"/>
      <c r="I1038" s="45">
        <f>ROUND(D$1037*G1038,0)</f>
        <v>0</v>
      </c>
    </row>
    <row r="1039" spans="6:10" ht="15">
      <c r="F1039" s="42" t="s">
        <v>885</v>
      </c>
      <c r="G1039" s="46"/>
      <c r="J1039" s="43">
        <f>ROUND(D$1037*G1039,2)</f>
        <v>0</v>
      </c>
    </row>
    <row r="1042" spans="1:8" ht="15">
      <c r="A1042" s="41">
        <v>42</v>
      </c>
      <c r="B1042" s="42" t="s">
        <v>1247</v>
      </c>
      <c r="C1042" s="41" t="s">
        <v>1248</v>
      </c>
      <c r="D1042" s="43">
        <f>ROUND(1,2)</f>
        <v>1</v>
      </c>
      <c r="E1042" s="41" t="s">
        <v>13</v>
      </c>
      <c r="F1042" s="42" t="s">
        <v>883</v>
      </c>
      <c r="G1042" s="44"/>
      <c r="H1042" s="45">
        <f>ROUND(D$1042*G1042,0)</f>
        <v>0</v>
      </c>
    </row>
    <row r="1043" spans="6:9" ht="15">
      <c r="F1043" s="42" t="s">
        <v>884</v>
      </c>
      <c r="G1043" s="44"/>
      <c r="I1043" s="45">
        <f>ROUND(D$1042*G1043,0)</f>
        <v>0</v>
      </c>
    </row>
    <row r="1044" spans="6:10" ht="15">
      <c r="F1044" s="42" t="s">
        <v>885</v>
      </c>
      <c r="G1044" s="46"/>
      <c r="J1044" s="43">
        <f>ROUND(D$1042*G1044,2)</f>
        <v>0</v>
      </c>
    </row>
    <row r="1047" spans="1:8" ht="15">
      <c r="A1047" s="41">
        <v>43</v>
      </c>
      <c r="B1047" s="42" t="s">
        <v>1249</v>
      </c>
      <c r="C1047" s="41" t="s">
        <v>1250</v>
      </c>
      <c r="D1047" s="43">
        <f>ROUND(3,2)</f>
        <v>3</v>
      </c>
      <c r="E1047" s="41" t="s">
        <v>13</v>
      </c>
      <c r="F1047" s="42" t="s">
        <v>883</v>
      </c>
      <c r="G1047" s="44"/>
      <c r="H1047" s="45">
        <f>ROUND(D$1047*G1047,0)</f>
        <v>0</v>
      </c>
    </row>
    <row r="1048" spans="6:9" ht="15">
      <c r="F1048" s="42" t="s">
        <v>884</v>
      </c>
      <c r="G1048" s="44"/>
      <c r="I1048" s="45">
        <f>ROUND(D$1047*G1048,0)</f>
        <v>0</v>
      </c>
    </row>
    <row r="1049" spans="6:10" ht="15">
      <c r="F1049" s="42" t="s">
        <v>885</v>
      </c>
      <c r="G1049" s="46"/>
      <c r="J1049" s="43">
        <f>ROUND(D$1047*G1049,2)</f>
        <v>0</v>
      </c>
    </row>
    <row r="1052" spans="1:8" ht="15">
      <c r="A1052" s="41">
        <v>44</v>
      </c>
      <c r="B1052" s="42" t="s">
        <v>1251</v>
      </c>
      <c r="C1052" s="41" t="s">
        <v>1252</v>
      </c>
      <c r="D1052" s="43">
        <f>ROUND(4,2)</f>
        <v>4</v>
      </c>
      <c r="E1052" s="41" t="s">
        <v>13</v>
      </c>
      <c r="F1052" s="42" t="s">
        <v>883</v>
      </c>
      <c r="G1052" s="44"/>
      <c r="H1052" s="45">
        <f>ROUND(D$1052*G1052,0)</f>
        <v>0</v>
      </c>
    </row>
    <row r="1053" spans="6:9" ht="15">
      <c r="F1053" s="42" t="s">
        <v>884</v>
      </c>
      <c r="G1053" s="44"/>
      <c r="I1053" s="45">
        <f>ROUND(D$1052*G1053,0)</f>
        <v>0</v>
      </c>
    </row>
    <row r="1054" spans="6:10" ht="15">
      <c r="F1054" s="42" t="s">
        <v>885</v>
      </c>
      <c r="G1054" s="46"/>
      <c r="J1054" s="43">
        <f>ROUND(D$1052*G1054,2)</f>
        <v>0</v>
      </c>
    </row>
    <row r="1057" spans="1:8" ht="15">
      <c r="A1057" s="41">
        <v>45</v>
      </c>
      <c r="B1057" s="42" t="s">
        <v>1253</v>
      </c>
      <c r="C1057" s="41" t="s">
        <v>1254</v>
      </c>
      <c r="D1057" s="43">
        <f>ROUND(1,2)</f>
        <v>1</v>
      </c>
      <c r="E1057" s="41" t="s">
        <v>13</v>
      </c>
      <c r="F1057" s="42" t="s">
        <v>883</v>
      </c>
      <c r="G1057" s="44"/>
      <c r="H1057" s="45">
        <f>ROUND(D$1057*G1057,0)</f>
        <v>0</v>
      </c>
    </row>
    <row r="1058" spans="6:9" ht="15">
      <c r="F1058" s="42" t="s">
        <v>884</v>
      </c>
      <c r="G1058" s="44"/>
      <c r="I1058" s="45">
        <f>ROUND(D$1057*G1058,0)</f>
        <v>0</v>
      </c>
    </row>
    <row r="1059" spans="6:10" ht="15">
      <c r="F1059" s="42" t="s">
        <v>885</v>
      </c>
      <c r="G1059" s="46"/>
      <c r="J1059" s="43">
        <f>ROUND(D$1057*G1059,2)</f>
        <v>0</v>
      </c>
    </row>
    <row r="1062" spans="1:8" ht="15">
      <c r="A1062" s="41">
        <v>46</v>
      </c>
      <c r="B1062" s="42" t="s">
        <v>1255</v>
      </c>
      <c r="C1062" s="41" t="s">
        <v>1256</v>
      </c>
      <c r="D1062" s="43">
        <f>ROUND(2,2)</f>
        <v>2</v>
      </c>
      <c r="E1062" s="41" t="s">
        <v>13</v>
      </c>
      <c r="F1062" s="42" t="s">
        <v>883</v>
      </c>
      <c r="G1062" s="44"/>
      <c r="H1062" s="45">
        <f>ROUND(D$1062*G1062,0)</f>
        <v>0</v>
      </c>
    </row>
    <row r="1063" spans="6:9" ht="15">
      <c r="F1063" s="42" t="s">
        <v>884</v>
      </c>
      <c r="G1063" s="44"/>
      <c r="I1063" s="45">
        <f>ROUND(D$1062*G1063,0)</f>
        <v>0</v>
      </c>
    </row>
    <row r="1064" spans="6:10" ht="15">
      <c r="F1064" s="42" t="s">
        <v>885</v>
      </c>
      <c r="G1064" s="46"/>
      <c r="J1064" s="43">
        <f>ROUND(D$1062*G1064,2)</f>
        <v>0</v>
      </c>
    </row>
    <row r="1067" spans="1:8" ht="15">
      <c r="A1067" s="41">
        <v>47</v>
      </c>
      <c r="B1067" s="42" t="s">
        <v>1257</v>
      </c>
      <c r="C1067" s="41" t="s">
        <v>1258</v>
      </c>
      <c r="D1067" s="43">
        <f>ROUND(3,2)</f>
        <v>3</v>
      </c>
      <c r="E1067" s="41" t="s">
        <v>13</v>
      </c>
      <c r="F1067" s="42" t="s">
        <v>883</v>
      </c>
      <c r="G1067" s="44"/>
      <c r="H1067" s="45">
        <f>ROUND(D$1067*G1067,0)</f>
        <v>0</v>
      </c>
    </row>
    <row r="1068" spans="6:9" ht="15">
      <c r="F1068" s="42" t="s">
        <v>884</v>
      </c>
      <c r="G1068" s="44"/>
      <c r="I1068" s="45">
        <f>ROUND(D$1067*G1068,0)</f>
        <v>0</v>
      </c>
    </row>
    <row r="1069" spans="6:10" ht="15">
      <c r="F1069" s="42" t="s">
        <v>885</v>
      </c>
      <c r="G1069" s="46"/>
      <c r="J1069" s="43">
        <f>ROUND(D$1067*G1069,2)</f>
        <v>0</v>
      </c>
    </row>
    <row r="1072" spans="1:8" ht="15">
      <c r="A1072" s="41">
        <v>48</v>
      </c>
      <c r="B1072" s="42" t="s">
        <v>1259</v>
      </c>
      <c r="C1072" s="41" t="s">
        <v>1260</v>
      </c>
      <c r="D1072" s="43">
        <f>ROUND(1,2)</f>
        <v>1</v>
      </c>
      <c r="E1072" s="41" t="s">
        <v>13</v>
      </c>
      <c r="F1072" s="42" t="s">
        <v>883</v>
      </c>
      <c r="G1072" s="44"/>
      <c r="H1072" s="45">
        <f>ROUND(D$1072*G1072,0)</f>
        <v>0</v>
      </c>
    </row>
    <row r="1073" spans="6:9" ht="15">
      <c r="F1073" s="42" t="s">
        <v>884</v>
      </c>
      <c r="G1073" s="44"/>
      <c r="I1073" s="45">
        <f>ROUND(D$1072*G1073,0)</f>
        <v>0</v>
      </c>
    </row>
    <row r="1074" spans="6:10" ht="15">
      <c r="F1074" s="42" t="s">
        <v>885</v>
      </c>
      <c r="G1074" s="46"/>
      <c r="J1074" s="43">
        <f>ROUND(D$1072*G1074,2)</f>
        <v>0</v>
      </c>
    </row>
    <row r="1077" spans="1:8" ht="15">
      <c r="A1077" s="41">
        <v>49</v>
      </c>
      <c r="B1077" s="42" t="s">
        <v>1261</v>
      </c>
      <c r="C1077" s="41" t="s">
        <v>1262</v>
      </c>
      <c r="D1077" s="43">
        <f>ROUND(2,2)</f>
        <v>2</v>
      </c>
      <c r="E1077" s="41" t="s">
        <v>13</v>
      </c>
      <c r="F1077" s="42" t="s">
        <v>883</v>
      </c>
      <c r="G1077" s="44"/>
      <c r="H1077" s="45">
        <f>ROUND(D$1077*G1077,0)</f>
        <v>0</v>
      </c>
    </row>
    <row r="1078" spans="6:9" ht="15">
      <c r="F1078" s="42" t="s">
        <v>884</v>
      </c>
      <c r="G1078" s="44"/>
      <c r="I1078" s="45">
        <f>ROUND(D$1077*G1078,0)</f>
        <v>0</v>
      </c>
    </row>
    <row r="1079" spans="6:10" ht="15">
      <c r="F1079" s="42" t="s">
        <v>885</v>
      </c>
      <c r="G1079" s="46"/>
      <c r="J1079" s="43">
        <f>ROUND(D$1077*G1079,2)</f>
        <v>0</v>
      </c>
    </row>
    <row r="1082" spans="1:8" ht="15">
      <c r="A1082" s="41">
        <v>50</v>
      </c>
      <c r="B1082" s="42" t="s">
        <v>1263</v>
      </c>
      <c r="C1082" s="41" t="s">
        <v>1264</v>
      </c>
      <c r="D1082" s="43">
        <f>ROUND(4,2)</f>
        <v>4</v>
      </c>
      <c r="E1082" s="41" t="s">
        <v>13</v>
      </c>
      <c r="F1082" s="42" t="s">
        <v>883</v>
      </c>
      <c r="G1082" s="44"/>
      <c r="H1082" s="45">
        <f>ROUND(D$1082*G1082,0)</f>
        <v>0</v>
      </c>
    </row>
    <row r="1083" spans="6:9" ht="15">
      <c r="F1083" s="42" t="s">
        <v>884</v>
      </c>
      <c r="G1083" s="44"/>
      <c r="I1083" s="45">
        <f>ROUND(D$1082*G1083,0)</f>
        <v>0</v>
      </c>
    </row>
    <row r="1084" spans="6:10" ht="15">
      <c r="F1084" s="42" t="s">
        <v>885</v>
      </c>
      <c r="G1084" s="46"/>
      <c r="J1084" s="43">
        <f>ROUND(D$1082*G1084,2)</f>
        <v>0</v>
      </c>
    </row>
    <row r="1087" spans="1:8" ht="15">
      <c r="A1087" s="41">
        <v>51</v>
      </c>
      <c r="B1087" s="42" t="s">
        <v>1265</v>
      </c>
      <c r="C1087" s="41" t="s">
        <v>1266</v>
      </c>
      <c r="D1087" s="43">
        <f>ROUND(1,2)</f>
        <v>1</v>
      </c>
      <c r="E1087" s="41" t="s">
        <v>13</v>
      </c>
      <c r="F1087" s="42" t="s">
        <v>883</v>
      </c>
      <c r="G1087" s="44"/>
      <c r="H1087" s="45">
        <f>ROUND(D$1087*G1087,0)</f>
        <v>0</v>
      </c>
    </row>
    <row r="1088" spans="6:9" ht="15">
      <c r="F1088" s="42" t="s">
        <v>884</v>
      </c>
      <c r="G1088" s="44"/>
      <c r="I1088" s="45">
        <f>ROUND(D$1087*G1088,0)</f>
        <v>0</v>
      </c>
    </row>
    <row r="1089" spans="6:10" ht="15">
      <c r="F1089" s="42" t="s">
        <v>885</v>
      </c>
      <c r="G1089" s="46"/>
      <c r="J1089" s="43">
        <f>ROUND(D$1087*G1089,2)</f>
        <v>0</v>
      </c>
    </row>
    <row r="1092" spans="1:8" ht="15">
      <c r="A1092" s="41">
        <v>52</v>
      </c>
      <c r="B1092" s="42" t="s">
        <v>1267</v>
      </c>
      <c r="C1092" s="41" t="s">
        <v>1268</v>
      </c>
      <c r="D1092" s="43">
        <f>ROUND(2,2)</f>
        <v>2</v>
      </c>
      <c r="E1092" s="41" t="s">
        <v>13</v>
      </c>
      <c r="F1092" s="42" t="s">
        <v>883</v>
      </c>
      <c r="G1092" s="44"/>
      <c r="H1092" s="45">
        <f>ROUND(D$1092*G1092,0)</f>
        <v>0</v>
      </c>
    </row>
    <row r="1093" spans="6:9" ht="15">
      <c r="F1093" s="42" t="s">
        <v>884</v>
      </c>
      <c r="G1093" s="44"/>
      <c r="I1093" s="45">
        <f>ROUND(D$1092*G1093,0)</f>
        <v>0</v>
      </c>
    </row>
    <row r="1094" spans="6:10" ht="15">
      <c r="F1094" s="42" t="s">
        <v>885</v>
      </c>
      <c r="G1094" s="46"/>
      <c r="J1094" s="43">
        <f>ROUND(D$1092*G1094,2)</f>
        <v>0</v>
      </c>
    </row>
    <row r="1097" spans="1:8" ht="15">
      <c r="A1097" s="41">
        <v>53</v>
      </c>
      <c r="B1097" s="42" t="s">
        <v>1269</v>
      </c>
      <c r="C1097" s="41" t="s">
        <v>1270</v>
      </c>
      <c r="D1097" s="43">
        <f>ROUND(1,2)</f>
        <v>1</v>
      </c>
      <c r="E1097" s="41" t="s">
        <v>13</v>
      </c>
      <c r="F1097" s="42" t="s">
        <v>883</v>
      </c>
      <c r="G1097" s="44"/>
      <c r="H1097" s="45">
        <f>ROUND(D$1097*G1097,0)</f>
        <v>0</v>
      </c>
    </row>
    <row r="1098" spans="6:9" ht="15">
      <c r="F1098" s="42" t="s">
        <v>884</v>
      </c>
      <c r="G1098" s="44"/>
      <c r="I1098" s="45">
        <f>ROUND(D$1097*G1098,0)</f>
        <v>0</v>
      </c>
    </row>
    <row r="1099" spans="6:10" ht="15">
      <c r="F1099" s="42" t="s">
        <v>885</v>
      </c>
      <c r="G1099" s="46"/>
      <c r="J1099" s="43">
        <f>ROUND(D$1097*G1099,2)</f>
        <v>0</v>
      </c>
    </row>
    <row r="1102" spans="1:8" ht="15">
      <c r="A1102" s="41">
        <v>54</v>
      </c>
      <c r="B1102" s="42" t="s">
        <v>1271</v>
      </c>
      <c r="C1102" s="41" t="s">
        <v>1272</v>
      </c>
      <c r="D1102" s="43">
        <f>ROUND(24,2)</f>
        <v>24</v>
      </c>
      <c r="E1102" s="41" t="s">
        <v>13</v>
      </c>
      <c r="F1102" s="42" t="s">
        <v>883</v>
      </c>
      <c r="G1102" s="44"/>
      <c r="H1102" s="45">
        <f>ROUND(D$1102*G1102,0)</f>
        <v>0</v>
      </c>
    </row>
    <row r="1103" spans="6:9" ht="15">
      <c r="F1103" s="42" t="s">
        <v>884</v>
      </c>
      <c r="G1103" s="46"/>
      <c r="I1103" s="43">
        <f>ROUND(D$1102*G1103,2)</f>
        <v>0</v>
      </c>
    </row>
    <row r="1104" spans="6:10" ht="15">
      <c r="F1104" s="42" t="s">
        <v>885</v>
      </c>
      <c r="G1104" s="46"/>
      <c r="J1104" s="43">
        <f>ROUND(D$1102*G1104,2)</f>
        <v>0</v>
      </c>
    </row>
    <row r="1107" spans="1:8" ht="15">
      <c r="A1107" s="41">
        <v>55</v>
      </c>
      <c r="B1107" s="42" t="s">
        <v>1273</v>
      </c>
      <c r="C1107" s="41" t="s">
        <v>1274</v>
      </c>
      <c r="D1107" s="43">
        <f>ROUND(1,2)</f>
        <v>1</v>
      </c>
      <c r="E1107" s="41" t="s">
        <v>13</v>
      </c>
      <c r="F1107" s="42" t="s">
        <v>883</v>
      </c>
      <c r="G1107" s="44"/>
      <c r="H1107" s="45">
        <f>ROUND(D$1107*G1107,0)</f>
        <v>0</v>
      </c>
    </row>
    <row r="1108" spans="6:9" ht="15">
      <c r="F1108" s="42" t="s">
        <v>884</v>
      </c>
      <c r="G1108" s="46"/>
      <c r="I1108" s="43">
        <f>ROUND(D$1107*G1108,2)</f>
        <v>0</v>
      </c>
    </row>
    <row r="1109" spans="6:10" ht="15">
      <c r="F1109" s="42" t="s">
        <v>885</v>
      </c>
      <c r="G1109" s="46"/>
      <c r="J1109" s="43">
        <f>ROUND(D$1107*G1109,2)</f>
        <v>0</v>
      </c>
    </row>
    <row r="1112" spans="1:8" ht="15">
      <c r="A1112" s="41">
        <v>56</v>
      </c>
      <c r="B1112" s="42" t="s">
        <v>1275</v>
      </c>
      <c r="C1112" s="41" t="s">
        <v>1276</v>
      </c>
      <c r="D1112" s="43">
        <f>ROUND(25,2)</f>
        <v>25</v>
      </c>
      <c r="E1112" s="41" t="s">
        <v>13</v>
      </c>
      <c r="F1112" s="42" t="s">
        <v>883</v>
      </c>
      <c r="G1112" s="44"/>
      <c r="H1112" s="45">
        <f>ROUND(D$1112*G1112,0)</f>
        <v>0</v>
      </c>
    </row>
    <row r="1113" spans="6:9" ht="15">
      <c r="F1113" s="42" t="s">
        <v>884</v>
      </c>
      <c r="G1113" s="44"/>
      <c r="I1113" s="45">
        <f>ROUND(D$1112*G1113,0)</f>
        <v>0</v>
      </c>
    </row>
    <row r="1114" spans="6:10" ht="15">
      <c r="F1114" s="42" t="s">
        <v>885</v>
      </c>
      <c r="G1114" s="46"/>
      <c r="J1114" s="43">
        <f>ROUND(D$1112*G1114,2)</f>
        <v>0</v>
      </c>
    </row>
    <row r="1117" spans="1:8" ht="15">
      <c r="A1117" s="41">
        <v>57</v>
      </c>
      <c r="B1117" s="42" t="s">
        <v>1277</v>
      </c>
      <c r="C1117" s="41" t="s">
        <v>1278</v>
      </c>
      <c r="D1117" s="43">
        <f>ROUND(25,2)</f>
        <v>25</v>
      </c>
      <c r="E1117" s="41" t="s">
        <v>13</v>
      </c>
      <c r="F1117" s="42" t="s">
        <v>883</v>
      </c>
      <c r="G1117" s="44"/>
      <c r="H1117" s="45">
        <f>ROUND(D$1117*G1117,0)</f>
        <v>0</v>
      </c>
    </row>
    <row r="1118" spans="6:9" ht="15">
      <c r="F1118" s="42" t="s">
        <v>884</v>
      </c>
      <c r="G1118" s="44"/>
      <c r="I1118" s="45">
        <f>ROUND(D$1117*G1118,0)</f>
        <v>0</v>
      </c>
    </row>
    <row r="1119" spans="6:10" ht="15">
      <c r="F1119" s="42" t="s">
        <v>885</v>
      </c>
      <c r="G1119" s="46"/>
      <c r="J1119" s="43">
        <f>ROUND(D$1117*G1119,2)</f>
        <v>0</v>
      </c>
    </row>
    <row r="1122" spans="1:8" ht="15">
      <c r="A1122" s="41">
        <v>58</v>
      </c>
      <c r="B1122" s="42" t="s">
        <v>1279</v>
      </c>
      <c r="C1122" s="41" t="s">
        <v>1280</v>
      </c>
      <c r="D1122" s="43">
        <f>ROUND(25,2)</f>
        <v>25</v>
      </c>
      <c r="E1122" s="41" t="s">
        <v>13</v>
      </c>
      <c r="F1122" s="42" t="s">
        <v>883</v>
      </c>
      <c r="G1122" s="44"/>
      <c r="H1122" s="45">
        <f>ROUND(D$1122*G1122,0)</f>
        <v>0</v>
      </c>
    </row>
    <row r="1123" spans="6:9" ht="15">
      <c r="F1123" s="42" t="s">
        <v>884</v>
      </c>
      <c r="G1123" s="44"/>
      <c r="I1123" s="45">
        <f>ROUND(D$1122*G1123,0)</f>
        <v>0</v>
      </c>
    </row>
    <row r="1124" spans="6:10" ht="15">
      <c r="F1124" s="42" t="s">
        <v>885</v>
      </c>
      <c r="G1124" s="46"/>
      <c r="J1124" s="43">
        <f>ROUND(D$1122*G1124,2)</f>
        <v>0</v>
      </c>
    </row>
    <row r="1127" spans="1:8" ht="15">
      <c r="A1127" s="41">
        <v>59</v>
      </c>
      <c r="B1127" s="42" t="s">
        <v>1281</v>
      </c>
      <c r="C1127" s="41" t="s">
        <v>1282</v>
      </c>
      <c r="D1127" s="43">
        <f>ROUND(8,2)</f>
        <v>8</v>
      </c>
      <c r="E1127" s="41" t="s">
        <v>41</v>
      </c>
      <c r="F1127" s="42" t="s">
        <v>883</v>
      </c>
      <c r="G1127" s="46"/>
      <c r="H1127" s="43">
        <f>ROUND(D$1127*G1127,2)</f>
        <v>0</v>
      </c>
    </row>
    <row r="1128" spans="6:9" ht="15">
      <c r="F1128" s="42" t="s">
        <v>884</v>
      </c>
      <c r="G1128" s="44"/>
      <c r="I1128" s="45">
        <f>ROUND(D$1127*G1128,0)</f>
        <v>0</v>
      </c>
    </row>
    <row r="1129" spans="6:10" ht="15">
      <c r="F1129" s="42" t="s">
        <v>885</v>
      </c>
      <c r="G1129" s="46"/>
      <c r="J1129" s="43">
        <f>ROUND(D$1127*G1129,2)</f>
        <v>0</v>
      </c>
    </row>
    <row r="1132" spans="1:8" ht="15">
      <c r="A1132" s="41">
        <v>60</v>
      </c>
      <c r="B1132" s="42" t="s">
        <v>1283</v>
      </c>
      <c r="C1132" s="41" t="s">
        <v>1284</v>
      </c>
      <c r="D1132" s="43">
        <f>ROUND(8,2)</f>
        <v>8</v>
      </c>
      <c r="E1132" s="41" t="s">
        <v>41</v>
      </c>
      <c r="F1132" s="42" t="s">
        <v>883</v>
      </c>
      <c r="G1132" s="46"/>
      <c r="H1132" s="43">
        <f>ROUND(D$1132*G1132,2)</f>
        <v>0</v>
      </c>
    </row>
    <row r="1133" spans="6:9" ht="15">
      <c r="F1133" s="42" t="s">
        <v>884</v>
      </c>
      <c r="G1133" s="44"/>
      <c r="I1133" s="45">
        <f>ROUND(D$1132*G1133,0)</f>
        <v>0</v>
      </c>
    </row>
    <row r="1134" spans="6:10" ht="15">
      <c r="F1134" s="42" t="s">
        <v>885</v>
      </c>
      <c r="G1134" s="46"/>
      <c r="J1134" s="43">
        <f>ROUND(D$1132*G1134,2)</f>
        <v>0</v>
      </c>
    </row>
    <row r="1137" spans="1:8" ht="15">
      <c r="A1137" s="41">
        <v>61</v>
      </c>
      <c r="B1137" s="42" t="s">
        <v>1285</v>
      </c>
      <c r="C1137" s="41" t="s">
        <v>1286</v>
      </c>
      <c r="D1137" s="43">
        <f>ROUND(1,2)</f>
        <v>1</v>
      </c>
      <c r="E1137" s="41" t="s">
        <v>13</v>
      </c>
      <c r="F1137" s="42" t="s">
        <v>883</v>
      </c>
      <c r="G1137" s="46"/>
      <c r="H1137" s="43">
        <f>ROUND(D$1137*G1137,2)</f>
        <v>0</v>
      </c>
    </row>
    <row r="1138" spans="6:9" ht="15">
      <c r="F1138" s="42" t="s">
        <v>884</v>
      </c>
      <c r="G1138" s="44"/>
      <c r="I1138" s="45">
        <f>ROUND(D$1137*G1138,0)</f>
        <v>0</v>
      </c>
    </row>
    <row r="1139" spans="6:10" ht="15">
      <c r="F1139" s="42" t="s">
        <v>885</v>
      </c>
      <c r="G1139" s="46"/>
      <c r="J1139" s="43">
        <f>ROUND(D$1137*G1139,2)</f>
        <v>0</v>
      </c>
    </row>
    <row r="1142" spans="1:8" ht="15">
      <c r="A1142" s="41">
        <v>62</v>
      </c>
      <c r="B1142" s="42" t="s">
        <v>1287</v>
      </c>
      <c r="C1142" s="41" t="s">
        <v>1288</v>
      </c>
      <c r="D1142" s="43">
        <f>ROUND(1,2)</f>
        <v>1</v>
      </c>
      <c r="E1142" s="41" t="s">
        <v>13</v>
      </c>
      <c r="F1142" s="42" t="s">
        <v>883</v>
      </c>
      <c r="G1142" s="46"/>
      <c r="H1142" s="43">
        <f>ROUND(D$1142*G1142,2)</f>
        <v>0</v>
      </c>
    </row>
    <row r="1143" spans="6:9" ht="15">
      <c r="F1143" s="42" t="s">
        <v>884</v>
      </c>
      <c r="G1143" s="44"/>
      <c r="I1143" s="45">
        <f>ROUND(D$1142*G1143,0)</f>
        <v>0</v>
      </c>
    </row>
    <row r="1144" spans="6:10" ht="15">
      <c r="F1144" s="42" t="s">
        <v>885</v>
      </c>
      <c r="G1144" s="46"/>
      <c r="J1144" s="43">
        <f>ROUND(D$1142*G1144,2)</f>
        <v>0</v>
      </c>
    </row>
    <row r="1147" spans="1:8" ht="15">
      <c r="A1147" s="41">
        <v>63</v>
      </c>
      <c r="B1147" s="42" t="s">
        <v>1289</v>
      </c>
      <c r="C1147" s="41" t="s">
        <v>1290</v>
      </c>
      <c r="D1147" s="43">
        <f>ROUND(4,2)</f>
        <v>4</v>
      </c>
      <c r="E1147" s="41" t="s">
        <v>41</v>
      </c>
      <c r="F1147" s="42" t="s">
        <v>883</v>
      </c>
      <c r="G1147" s="46"/>
      <c r="H1147" s="43">
        <f>ROUND(D$1147*G1147,2)</f>
        <v>0</v>
      </c>
    </row>
    <row r="1148" spans="6:9" ht="15">
      <c r="F1148" s="42" t="s">
        <v>884</v>
      </c>
      <c r="G1148" s="44"/>
      <c r="I1148" s="45">
        <f>ROUND(D$1147*G1148,0)</f>
        <v>0</v>
      </c>
    </row>
    <row r="1149" spans="6:10" ht="15">
      <c r="F1149" s="42" t="s">
        <v>885</v>
      </c>
      <c r="G1149" s="46"/>
      <c r="J1149" s="43">
        <f>ROUND(D$1147*G1149,2)</f>
        <v>0</v>
      </c>
    </row>
    <row r="1152" spans="1:8" ht="15">
      <c r="A1152" s="41">
        <v>64</v>
      </c>
      <c r="B1152" s="42" t="s">
        <v>1291</v>
      </c>
      <c r="C1152" s="41" t="s">
        <v>1292</v>
      </c>
      <c r="D1152" s="43">
        <f>ROUND(4,2)</f>
        <v>4</v>
      </c>
      <c r="E1152" s="41" t="s">
        <v>41</v>
      </c>
      <c r="F1152" s="42" t="s">
        <v>883</v>
      </c>
      <c r="G1152" s="46"/>
      <c r="H1152" s="43">
        <f>ROUND(D$1152*G1152,2)</f>
        <v>0</v>
      </c>
    </row>
    <row r="1153" spans="6:9" ht="15">
      <c r="F1153" s="42" t="s">
        <v>884</v>
      </c>
      <c r="G1153" s="44"/>
      <c r="I1153" s="45">
        <f>ROUND(D$1152*G1153,0)</f>
        <v>0</v>
      </c>
    </row>
    <row r="1154" spans="6:10" ht="15">
      <c r="F1154" s="42" t="s">
        <v>885</v>
      </c>
      <c r="G1154" s="46"/>
      <c r="J1154" s="43">
        <f>ROUND(D$1152*G1154,2)</f>
        <v>0</v>
      </c>
    </row>
    <row r="1157" spans="1:8" ht="15">
      <c r="A1157" s="41">
        <v>65</v>
      </c>
      <c r="B1157" s="42" t="s">
        <v>1293</v>
      </c>
      <c r="C1157" s="41" t="s">
        <v>1294</v>
      </c>
      <c r="D1157" s="43">
        <f>ROUND(4,2)</f>
        <v>4</v>
      </c>
      <c r="E1157" s="41" t="s">
        <v>41</v>
      </c>
      <c r="F1157" s="42" t="s">
        <v>883</v>
      </c>
      <c r="G1157" s="46"/>
      <c r="H1157" s="43">
        <f>ROUND(D$1157*G1157,2)</f>
        <v>0</v>
      </c>
    </row>
    <row r="1158" spans="6:9" ht="15">
      <c r="F1158" s="42" t="s">
        <v>884</v>
      </c>
      <c r="G1158" s="44"/>
      <c r="I1158" s="45">
        <f>ROUND(D$1157*G1158,0)</f>
        <v>0</v>
      </c>
    </row>
    <row r="1159" spans="6:10" ht="15">
      <c r="F1159" s="42" t="s">
        <v>885</v>
      </c>
      <c r="G1159" s="46"/>
      <c r="J1159" s="43">
        <f>ROUND(D$1157*G1159,2)</f>
        <v>0</v>
      </c>
    </row>
    <row r="1162" spans="1:8" ht="15">
      <c r="A1162" s="41">
        <v>66</v>
      </c>
      <c r="B1162" s="42" t="s">
        <v>1295</v>
      </c>
      <c r="C1162" s="41" t="s">
        <v>1296</v>
      </c>
      <c r="D1162" s="43">
        <f>ROUND(4,2)</f>
        <v>4</v>
      </c>
      <c r="E1162" s="41" t="s">
        <v>41</v>
      </c>
      <c r="F1162" s="42" t="s">
        <v>883</v>
      </c>
      <c r="G1162" s="46"/>
      <c r="H1162" s="43">
        <f>ROUND(D$1162*G1162,2)</f>
        <v>0</v>
      </c>
    </row>
    <row r="1163" spans="6:9" ht="15">
      <c r="F1163" s="42" t="s">
        <v>884</v>
      </c>
      <c r="G1163" s="44"/>
      <c r="I1163" s="45">
        <f>ROUND(D$1162*G1163,0)</f>
        <v>0</v>
      </c>
    </row>
    <row r="1164" spans="6:10" ht="15">
      <c r="F1164" s="42" t="s">
        <v>885</v>
      </c>
      <c r="G1164" s="46"/>
      <c r="J1164" s="43">
        <f>ROUND(D$1162*G1164,2)</f>
        <v>0</v>
      </c>
    </row>
    <row r="1166" ht="15.75" thickBot="1"/>
    <row r="1167" spans="1:10" ht="15.75">
      <c r="A1167" s="40"/>
      <c r="H1167" s="47">
        <f>ROUND(SUM(H836:H1166),0)</f>
        <v>0</v>
      </c>
      <c r="I1167" s="47">
        <f>ROUND(SUM(I836:I1166),0)</f>
        <v>0</v>
      </c>
      <c r="J1167" s="48">
        <f>ROUND(SUM(J836:J1166),2)</f>
        <v>0</v>
      </c>
    </row>
    <row r="1168" ht="15.75">
      <c r="A1168" s="40" t="s">
        <v>1297</v>
      </c>
    </row>
    <row r="1170" spans="1:8" ht="15">
      <c r="A1170" s="41">
        <v>1</v>
      </c>
      <c r="B1170" s="42" t="s">
        <v>1298</v>
      </c>
      <c r="C1170" s="41" t="s">
        <v>1299</v>
      </c>
      <c r="D1170" s="43">
        <f>ROUND(50,2)</f>
        <v>50</v>
      </c>
      <c r="E1170" s="41" t="s">
        <v>192</v>
      </c>
      <c r="F1170" s="42" t="s">
        <v>883</v>
      </c>
      <c r="G1170" s="44"/>
      <c r="H1170" s="45">
        <f>ROUND(D$1170*G1170,0)</f>
        <v>0</v>
      </c>
    </row>
    <row r="1171" spans="6:9" ht="15">
      <c r="F1171" s="42" t="s">
        <v>884</v>
      </c>
      <c r="G1171" s="44"/>
      <c r="I1171" s="45">
        <f>ROUND(D$1170*G1171,0)</f>
        <v>0</v>
      </c>
    </row>
    <row r="1172" spans="6:10" ht="15">
      <c r="F1172" s="42" t="s">
        <v>885</v>
      </c>
      <c r="G1172" s="46"/>
      <c r="J1172" s="43">
        <f>ROUND(D$1170*G1172,2)</f>
        <v>0</v>
      </c>
    </row>
    <row r="1175" spans="1:8" ht="15">
      <c r="A1175" s="41">
        <v>2</v>
      </c>
      <c r="B1175" s="42" t="s">
        <v>1300</v>
      </c>
      <c r="C1175" s="41" t="s">
        <v>1301</v>
      </c>
      <c r="D1175" s="43">
        <f>ROUND(50,2)</f>
        <v>50</v>
      </c>
      <c r="E1175" s="41" t="s">
        <v>192</v>
      </c>
      <c r="F1175" s="42" t="s">
        <v>883</v>
      </c>
      <c r="G1175" s="44"/>
      <c r="H1175" s="45">
        <f>ROUND(D$1175*G1175,0)</f>
        <v>0</v>
      </c>
    </row>
    <row r="1176" spans="6:9" ht="15">
      <c r="F1176" s="42" t="s">
        <v>884</v>
      </c>
      <c r="G1176" s="44"/>
      <c r="I1176" s="45">
        <f>ROUND(D$1175*G1176,0)</f>
        <v>0</v>
      </c>
    </row>
    <row r="1177" spans="6:10" ht="15">
      <c r="F1177" s="42" t="s">
        <v>885</v>
      </c>
      <c r="G1177" s="46"/>
      <c r="J1177" s="43">
        <f>ROUND(D$1175*G1177,2)</f>
        <v>0</v>
      </c>
    </row>
    <row r="1180" spans="1:8" ht="15">
      <c r="A1180" s="41">
        <v>3</v>
      </c>
      <c r="B1180" s="42" t="s">
        <v>1302</v>
      </c>
      <c r="C1180" s="41" t="s">
        <v>1303</v>
      </c>
      <c r="D1180" s="43">
        <f>ROUND(1,2)</f>
        <v>1</v>
      </c>
      <c r="E1180" s="41" t="s">
        <v>13</v>
      </c>
      <c r="F1180" s="42" t="s">
        <v>883</v>
      </c>
      <c r="G1180" s="44"/>
      <c r="H1180" s="45">
        <f>ROUND(D$1180*G1180,0)</f>
        <v>0</v>
      </c>
    </row>
    <row r="1181" spans="6:9" ht="15">
      <c r="F1181" s="42" t="s">
        <v>884</v>
      </c>
      <c r="G1181" s="44"/>
      <c r="I1181" s="45">
        <f>ROUND(D$1180*G1181,0)</f>
        <v>0</v>
      </c>
    </row>
    <row r="1182" spans="6:10" ht="15">
      <c r="F1182" s="42" t="s">
        <v>885</v>
      </c>
      <c r="G1182" s="46"/>
      <c r="J1182" s="43">
        <f>ROUND(D$1180*G1182,2)</f>
        <v>0</v>
      </c>
    </row>
    <row r="1185" spans="1:8" ht="15">
      <c r="A1185" s="41">
        <v>4</v>
      </c>
      <c r="B1185" s="42" t="s">
        <v>1304</v>
      </c>
      <c r="C1185" s="41" t="s">
        <v>1305</v>
      </c>
      <c r="D1185" s="43">
        <f>ROUND(2,2)</f>
        <v>2</v>
      </c>
      <c r="E1185" s="41" t="s">
        <v>13</v>
      </c>
      <c r="F1185" s="42" t="s">
        <v>883</v>
      </c>
      <c r="G1185" s="44"/>
      <c r="H1185" s="45">
        <f>ROUND(D$1185*G1185,0)</f>
        <v>0</v>
      </c>
    </row>
    <row r="1186" spans="6:9" ht="15">
      <c r="F1186" s="42" t="s">
        <v>884</v>
      </c>
      <c r="G1186" s="44"/>
      <c r="I1186" s="45">
        <f>ROUND(D$1185*G1186,0)</f>
        <v>0</v>
      </c>
    </row>
    <row r="1187" spans="6:10" ht="15">
      <c r="F1187" s="42" t="s">
        <v>885</v>
      </c>
      <c r="G1187" s="46"/>
      <c r="J1187" s="43">
        <f>ROUND(D$1185*G1187,2)</f>
        <v>0</v>
      </c>
    </row>
    <row r="1190" spans="1:8" ht="15">
      <c r="A1190" s="41">
        <v>5</v>
      </c>
      <c r="B1190" s="42" t="s">
        <v>1306</v>
      </c>
      <c r="C1190" s="41" t="s">
        <v>1307</v>
      </c>
      <c r="D1190" s="43">
        <f>ROUND(2,2)</f>
        <v>2</v>
      </c>
      <c r="E1190" s="41" t="s">
        <v>13</v>
      </c>
      <c r="F1190" s="42" t="s">
        <v>883</v>
      </c>
      <c r="G1190" s="44"/>
      <c r="H1190" s="45">
        <f>ROUND(D$1190*G1190,0)</f>
        <v>0</v>
      </c>
    </row>
    <row r="1191" spans="6:9" ht="15">
      <c r="F1191" s="42" t="s">
        <v>884</v>
      </c>
      <c r="G1191" s="44"/>
      <c r="I1191" s="45">
        <f>ROUND(D$1190*G1191,0)</f>
        <v>0</v>
      </c>
    </row>
    <row r="1192" spans="6:10" ht="15">
      <c r="F1192" s="42" t="s">
        <v>885</v>
      </c>
      <c r="G1192" s="46"/>
      <c r="J1192" s="43">
        <f>ROUND(D$1190*G1192,2)</f>
        <v>0</v>
      </c>
    </row>
    <row r="1195" spans="1:8" ht="15">
      <c r="A1195" s="41">
        <v>6</v>
      </c>
      <c r="B1195" s="42" t="s">
        <v>1308</v>
      </c>
      <c r="C1195" s="41" t="s">
        <v>1309</v>
      </c>
      <c r="D1195" s="43">
        <f>ROUND(4,2)</f>
        <v>4</v>
      </c>
      <c r="E1195" s="41" t="s">
        <v>13</v>
      </c>
      <c r="F1195" s="42" t="s">
        <v>883</v>
      </c>
      <c r="G1195" s="44"/>
      <c r="H1195" s="45">
        <f>ROUND(D$1195*G1195,0)</f>
        <v>0</v>
      </c>
    </row>
    <row r="1196" spans="6:9" ht="15">
      <c r="F1196" s="42" t="s">
        <v>884</v>
      </c>
      <c r="G1196" s="44"/>
      <c r="I1196" s="45">
        <f>ROUND(D$1195*G1196,0)</f>
        <v>0</v>
      </c>
    </row>
    <row r="1197" spans="6:10" ht="15">
      <c r="F1197" s="42" t="s">
        <v>885</v>
      </c>
      <c r="G1197" s="46"/>
      <c r="J1197" s="43">
        <f>ROUND(D$1195*G1197,2)</f>
        <v>0</v>
      </c>
    </row>
    <row r="1200" spans="1:8" ht="15">
      <c r="A1200" s="41">
        <v>7</v>
      </c>
      <c r="B1200" s="42" t="s">
        <v>1310</v>
      </c>
      <c r="C1200" s="41" t="s">
        <v>1311</v>
      </c>
      <c r="D1200" s="43">
        <f>ROUND(10,2)</f>
        <v>10</v>
      </c>
      <c r="E1200" s="41" t="s">
        <v>68</v>
      </c>
      <c r="F1200" s="42" t="s">
        <v>883</v>
      </c>
      <c r="G1200" s="44"/>
      <c r="H1200" s="45">
        <f>ROUND(D$1200*G1200,0)</f>
        <v>0</v>
      </c>
    </row>
    <row r="1201" spans="6:9" ht="15">
      <c r="F1201" s="42" t="s">
        <v>884</v>
      </c>
      <c r="G1201" s="44"/>
      <c r="I1201" s="45">
        <f>ROUND(D$1200*G1201,0)</f>
        <v>0</v>
      </c>
    </row>
    <row r="1202" spans="6:10" ht="15">
      <c r="F1202" s="42" t="s">
        <v>885</v>
      </c>
      <c r="G1202" s="46"/>
      <c r="J1202" s="43">
        <f>ROUND(D$1200*G1202,2)</f>
        <v>0</v>
      </c>
    </row>
    <row r="1205" spans="1:8" ht="15">
      <c r="A1205" s="41">
        <v>8</v>
      </c>
      <c r="B1205" s="42" t="s">
        <v>937</v>
      </c>
      <c r="C1205" s="41" t="s">
        <v>938</v>
      </c>
      <c r="D1205" s="43">
        <f>ROUND(3,2)</f>
        <v>3</v>
      </c>
      <c r="E1205" s="41" t="s">
        <v>13</v>
      </c>
      <c r="F1205" s="42" t="s">
        <v>883</v>
      </c>
      <c r="G1205" s="44"/>
      <c r="H1205" s="45">
        <f>ROUND(D$1205*G1205,0)</f>
        <v>0</v>
      </c>
    </row>
    <row r="1206" spans="6:9" ht="15">
      <c r="F1206" s="42" t="s">
        <v>884</v>
      </c>
      <c r="G1206" s="44"/>
      <c r="I1206" s="45">
        <f>ROUND(D$1205*G1206,0)</f>
        <v>0</v>
      </c>
    </row>
    <row r="1207" spans="6:10" ht="15">
      <c r="F1207" s="42" t="s">
        <v>885</v>
      </c>
      <c r="G1207" s="46"/>
      <c r="J1207" s="43">
        <f>ROUND(D$1205*G1207,2)</f>
        <v>0</v>
      </c>
    </row>
    <row r="1210" spans="1:8" ht="15">
      <c r="A1210" s="41">
        <v>9</v>
      </c>
      <c r="B1210" s="42" t="s">
        <v>939</v>
      </c>
      <c r="C1210" s="41" t="s">
        <v>940</v>
      </c>
      <c r="D1210" s="43">
        <f>ROUND(7,2)</f>
        <v>7</v>
      </c>
      <c r="E1210" s="41" t="s">
        <v>13</v>
      </c>
      <c r="F1210" s="42" t="s">
        <v>883</v>
      </c>
      <c r="G1210" s="46"/>
      <c r="H1210" s="45">
        <f>ROUND(D$1210*G1210,0)</f>
        <v>0</v>
      </c>
    </row>
    <row r="1211" spans="6:9" ht="15">
      <c r="F1211" s="42" t="s">
        <v>884</v>
      </c>
      <c r="G1211" s="44"/>
      <c r="I1211" s="45">
        <f>ROUND(D$1210*G1211,0)</f>
        <v>0</v>
      </c>
    </row>
    <row r="1212" spans="6:10" ht="15">
      <c r="F1212" s="42" t="s">
        <v>885</v>
      </c>
      <c r="G1212" s="46"/>
      <c r="J1212" s="43">
        <f>ROUND(D$1210*G1212,2)</f>
        <v>0</v>
      </c>
    </row>
    <row r="1215" spans="1:8" ht="15">
      <c r="A1215" s="41">
        <v>10</v>
      </c>
      <c r="B1215" s="42" t="s">
        <v>1312</v>
      </c>
      <c r="C1215" s="41" t="s">
        <v>1313</v>
      </c>
      <c r="D1215" s="43">
        <f>ROUND(1,2)</f>
        <v>1</v>
      </c>
      <c r="E1215" s="41" t="s">
        <v>523</v>
      </c>
      <c r="F1215" s="42" t="s">
        <v>883</v>
      </c>
      <c r="G1215" s="44"/>
      <c r="H1215" s="45">
        <f>ROUND(D$1215*G1215,0)</f>
        <v>0</v>
      </c>
    </row>
    <row r="1216" spans="6:9" ht="15">
      <c r="F1216" s="42" t="s">
        <v>884</v>
      </c>
      <c r="G1216" s="44"/>
      <c r="I1216" s="45">
        <f>ROUND(D$1215*G1216,0)</f>
        <v>0</v>
      </c>
    </row>
    <row r="1217" spans="6:10" ht="15">
      <c r="F1217" s="42" t="s">
        <v>885</v>
      </c>
      <c r="G1217" s="46"/>
      <c r="J1217" s="43">
        <f>ROUND(D$1215*G1217,2)</f>
        <v>0</v>
      </c>
    </row>
    <row r="1220" spans="1:8" ht="15">
      <c r="A1220" s="41">
        <v>11</v>
      </c>
      <c r="B1220" s="42" t="s">
        <v>1314</v>
      </c>
      <c r="C1220" s="41" t="s">
        <v>1315</v>
      </c>
      <c r="D1220" s="43">
        <f>ROUND(1,2)</f>
        <v>1</v>
      </c>
      <c r="E1220" s="41" t="s">
        <v>523</v>
      </c>
      <c r="F1220" s="42" t="s">
        <v>883</v>
      </c>
      <c r="G1220" s="44"/>
      <c r="H1220" s="45">
        <f>ROUND(D$1220*G1220,0)</f>
        <v>0</v>
      </c>
    </row>
    <row r="1221" spans="6:9" ht="15">
      <c r="F1221" s="42" t="s">
        <v>884</v>
      </c>
      <c r="G1221" s="44"/>
      <c r="I1221" s="45">
        <f>ROUND(D$1220*G1221,0)</f>
        <v>0</v>
      </c>
    </row>
    <row r="1222" spans="6:10" ht="15">
      <c r="F1222" s="42" t="s">
        <v>885</v>
      </c>
      <c r="G1222" s="46"/>
      <c r="J1222" s="43">
        <f>ROUND(D$1220*G1222,2)</f>
        <v>0</v>
      </c>
    </row>
    <row r="1225" spans="1:8" ht="15">
      <c r="A1225" s="41">
        <v>12</v>
      </c>
      <c r="B1225" s="42" t="s">
        <v>1316</v>
      </c>
      <c r="C1225" s="41" t="s">
        <v>1317</v>
      </c>
      <c r="D1225" s="43">
        <f>ROUND(1,2)</f>
        <v>1</v>
      </c>
      <c r="E1225" s="41" t="s">
        <v>13</v>
      </c>
      <c r="F1225" s="42" t="s">
        <v>883</v>
      </c>
      <c r="G1225" s="46"/>
      <c r="H1225" s="43">
        <f>ROUND(D$1225*G1225,2)</f>
        <v>0</v>
      </c>
    </row>
    <row r="1226" spans="6:9" ht="15">
      <c r="F1226" s="42" t="s">
        <v>884</v>
      </c>
      <c r="G1226" s="44"/>
      <c r="I1226" s="45">
        <f>ROUND(D$1225*G1226,0)</f>
        <v>0</v>
      </c>
    </row>
    <row r="1227" spans="6:10" ht="15">
      <c r="F1227" s="42" t="s">
        <v>885</v>
      </c>
      <c r="G1227" s="46"/>
      <c r="J1227" s="43">
        <f>ROUND(D$1225*G1227,2)</f>
        <v>0</v>
      </c>
    </row>
    <row r="1230" spans="1:8" ht="15">
      <c r="A1230" s="41">
        <v>13</v>
      </c>
      <c r="B1230" s="42" t="s">
        <v>1318</v>
      </c>
      <c r="C1230" s="41" t="s">
        <v>1319</v>
      </c>
      <c r="D1230" s="43">
        <f>ROUND(1,2)</f>
        <v>1</v>
      </c>
      <c r="E1230" s="41" t="s">
        <v>523</v>
      </c>
      <c r="F1230" s="42" t="s">
        <v>883</v>
      </c>
      <c r="G1230" s="46"/>
      <c r="H1230" s="43">
        <f>ROUND(D$1230*G1230,2)</f>
        <v>0</v>
      </c>
    </row>
    <row r="1231" spans="6:9" ht="15">
      <c r="F1231" s="42" t="s">
        <v>884</v>
      </c>
      <c r="G1231" s="44"/>
      <c r="I1231" s="45">
        <f>ROUND(D$1230*G1231,0)</f>
        <v>0</v>
      </c>
    </row>
    <row r="1232" spans="6:10" ht="15">
      <c r="F1232" s="42" t="s">
        <v>885</v>
      </c>
      <c r="G1232" s="46"/>
      <c r="J1232" s="43">
        <f>ROUND(D$1230*G1232,2)</f>
        <v>0</v>
      </c>
    </row>
    <row r="1235" spans="1:8" ht="15">
      <c r="A1235" s="41">
        <v>14</v>
      </c>
      <c r="B1235" s="42" t="s">
        <v>1320</v>
      </c>
      <c r="C1235" s="41" t="s">
        <v>1321</v>
      </c>
      <c r="D1235" s="43">
        <f>ROUND(1,2)</f>
        <v>1</v>
      </c>
      <c r="E1235" s="41" t="s">
        <v>523</v>
      </c>
      <c r="F1235" s="42" t="s">
        <v>883</v>
      </c>
      <c r="G1235" s="46"/>
      <c r="H1235" s="43">
        <f>ROUND(D$1235*G1235,2)</f>
        <v>0</v>
      </c>
    </row>
    <row r="1236" spans="6:9" ht="15">
      <c r="F1236" s="42" t="s">
        <v>884</v>
      </c>
      <c r="G1236" s="44"/>
      <c r="I1236" s="45">
        <f>ROUND(D$1235*G1236,0)</f>
        <v>0</v>
      </c>
    </row>
    <row r="1237" spans="6:10" ht="15">
      <c r="F1237" s="42" t="s">
        <v>885</v>
      </c>
      <c r="G1237" s="46"/>
      <c r="J1237" s="43">
        <f>ROUND(D$1235*G1237,2)</f>
        <v>0</v>
      </c>
    </row>
    <row r="1240" spans="1:8" ht="15">
      <c r="A1240" s="41">
        <v>15</v>
      </c>
      <c r="B1240" s="42" t="s">
        <v>1322</v>
      </c>
      <c r="C1240" s="41" t="s">
        <v>1323</v>
      </c>
      <c r="D1240" s="43">
        <f>ROUND(1,2)</f>
        <v>1</v>
      </c>
      <c r="E1240" s="41" t="s">
        <v>523</v>
      </c>
      <c r="F1240" s="42" t="s">
        <v>883</v>
      </c>
      <c r="G1240" s="46"/>
      <c r="H1240" s="43">
        <f>ROUND(D$1240*G1240,2)</f>
        <v>0</v>
      </c>
    </row>
    <row r="1241" spans="6:9" ht="15">
      <c r="F1241" s="42" t="s">
        <v>884</v>
      </c>
      <c r="G1241" s="44"/>
      <c r="I1241" s="45">
        <f>ROUND(D$1240*G1241,0)</f>
        <v>0</v>
      </c>
    </row>
    <row r="1242" spans="6:10" ht="15">
      <c r="F1242" s="42" t="s">
        <v>885</v>
      </c>
      <c r="G1242" s="46"/>
      <c r="J1242" s="43">
        <f>ROUND(D$1240*G1242,2)</f>
        <v>0</v>
      </c>
    </row>
    <row r="1245" spans="1:8" ht="15">
      <c r="A1245" s="41">
        <v>16</v>
      </c>
      <c r="B1245" s="42" t="s">
        <v>1324</v>
      </c>
      <c r="C1245" s="41" t="s">
        <v>1325</v>
      </c>
      <c r="D1245" s="43">
        <f>ROUND(1,2)</f>
        <v>1</v>
      </c>
      <c r="E1245" s="41" t="s">
        <v>523</v>
      </c>
      <c r="F1245" s="42" t="s">
        <v>883</v>
      </c>
      <c r="G1245" s="46"/>
      <c r="H1245" s="43">
        <f>ROUND(D$1245*G1245,2)</f>
        <v>0</v>
      </c>
    </row>
    <row r="1246" spans="6:9" ht="15">
      <c r="F1246" s="42" t="s">
        <v>884</v>
      </c>
      <c r="G1246" s="44"/>
      <c r="I1246" s="45">
        <f>ROUND(D$1245*G1246,0)</f>
        <v>0</v>
      </c>
    </row>
    <row r="1247" spans="6:10" ht="15">
      <c r="F1247" s="42" t="s">
        <v>885</v>
      </c>
      <c r="G1247" s="46"/>
      <c r="J1247" s="43">
        <f>ROUND(D$1245*G1247,2)</f>
        <v>0</v>
      </c>
    </row>
    <row r="1249" ht="15.75" thickBot="1"/>
    <row r="1250" spans="1:10" ht="15.75">
      <c r="A1250" s="40"/>
      <c r="H1250" s="47">
        <f>ROUND(SUM(H1169:H1249),0)</f>
        <v>0</v>
      </c>
      <c r="I1250" s="47">
        <f>ROUND(SUM(I1169:I1249),0)</f>
        <v>0</v>
      </c>
      <c r="J1250" s="48">
        <f>ROUND(SUM(J1169:J1249),2)</f>
        <v>0</v>
      </c>
    </row>
    <row r="1251" ht="15.75">
      <c r="A1251" s="40" t="s">
        <v>1326</v>
      </c>
    </row>
    <row r="1253" spans="1:8" ht="15">
      <c r="A1253" s="41">
        <v>1</v>
      </c>
      <c r="B1253" s="42" t="s">
        <v>1327</v>
      </c>
      <c r="C1253" s="41" t="s">
        <v>1328</v>
      </c>
      <c r="D1253" s="43">
        <f>ROUND(17,2)</f>
        <v>17</v>
      </c>
      <c r="E1253" s="41" t="s">
        <v>192</v>
      </c>
      <c r="F1253" s="42" t="s">
        <v>883</v>
      </c>
      <c r="G1253" s="44"/>
      <c r="H1253" s="45">
        <f>ROUND(D$1253*G1253,0)</f>
        <v>0</v>
      </c>
    </row>
    <row r="1254" spans="6:9" ht="15">
      <c r="F1254" s="42" t="s">
        <v>884</v>
      </c>
      <c r="G1254" s="44"/>
      <c r="I1254" s="45">
        <f>ROUND(D$1253*G1254,0)</f>
        <v>0</v>
      </c>
    </row>
    <row r="1255" spans="6:10" ht="15">
      <c r="F1255" s="42" t="s">
        <v>885</v>
      </c>
      <c r="G1255" s="46"/>
      <c r="J1255" s="43">
        <f>ROUND(D$1253*G1255,2)</f>
        <v>0</v>
      </c>
    </row>
    <row r="1258" spans="1:8" ht="15">
      <c r="A1258" s="41">
        <v>2</v>
      </c>
      <c r="B1258" s="42" t="s">
        <v>1329</v>
      </c>
      <c r="C1258" s="41" t="s">
        <v>1330</v>
      </c>
      <c r="D1258" s="43">
        <f>ROUND(23,2)</f>
        <v>23</v>
      </c>
      <c r="E1258" s="41" t="s">
        <v>192</v>
      </c>
      <c r="F1258" s="42" t="s">
        <v>883</v>
      </c>
      <c r="G1258" s="44"/>
      <c r="H1258" s="45">
        <f>ROUND(D$1258*G1258,0)</f>
        <v>0</v>
      </c>
    </row>
    <row r="1259" spans="6:9" ht="15">
      <c r="F1259" s="42" t="s">
        <v>884</v>
      </c>
      <c r="G1259" s="44"/>
      <c r="I1259" s="45">
        <f>ROUND(D$1258*G1259,0)</f>
        <v>0</v>
      </c>
    </row>
    <row r="1260" spans="6:10" ht="15">
      <c r="F1260" s="42" t="s">
        <v>885</v>
      </c>
      <c r="G1260" s="46"/>
      <c r="J1260" s="43">
        <f>ROUND(D$1258*G1260,2)</f>
        <v>0</v>
      </c>
    </row>
    <row r="1263" spans="1:8" ht="15">
      <c r="A1263" s="41">
        <v>3</v>
      </c>
      <c r="B1263" s="42" t="s">
        <v>1331</v>
      </c>
      <c r="C1263" s="41" t="s">
        <v>1332</v>
      </c>
      <c r="D1263" s="43">
        <f>ROUND(28,2)</f>
        <v>28</v>
      </c>
      <c r="E1263" s="41" t="s">
        <v>192</v>
      </c>
      <c r="F1263" s="42" t="s">
        <v>883</v>
      </c>
      <c r="G1263" s="44"/>
      <c r="H1263" s="45">
        <f>ROUND(D$1263*G1263,0)</f>
        <v>0</v>
      </c>
    </row>
    <row r="1264" spans="6:9" ht="15">
      <c r="F1264" s="42" t="s">
        <v>884</v>
      </c>
      <c r="G1264" s="44"/>
      <c r="I1264" s="45">
        <f>ROUND(D$1263*G1264,0)</f>
        <v>0</v>
      </c>
    </row>
    <row r="1265" spans="6:10" ht="15">
      <c r="F1265" s="42" t="s">
        <v>885</v>
      </c>
      <c r="G1265" s="46"/>
      <c r="J1265" s="43">
        <f>ROUND(D$1263*G1265,2)</f>
        <v>0</v>
      </c>
    </row>
    <row r="1268" spans="1:8" ht="15">
      <c r="A1268" s="41">
        <v>4</v>
      </c>
      <c r="B1268" s="42" t="s">
        <v>1333</v>
      </c>
      <c r="C1268" s="41" t="s">
        <v>1334</v>
      </c>
      <c r="D1268" s="43">
        <f>ROUND(14,2)</f>
        <v>14</v>
      </c>
      <c r="E1268" s="41" t="s">
        <v>192</v>
      </c>
      <c r="F1268" s="42" t="s">
        <v>883</v>
      </c>
      <c r="G1268" s="44"/>
      <c r="H1268" s="45">
        <f>ROUND(D$1268*G1268,0)</f>
        <v>0</v>
      </c>
    </row>
    <row r="1269" spans="6:9" ht="15">
      <c r="F1269" s="42" t="s">
        <v>884</v>
      </c>
      <c r="G1269" s="44"/>
      <c r="I1269" s="45">
        <f>ROUND(D$1268*G1269,0)</f>
        <v>0</v>
      </c>
    </row>
    <row r="1270" spans="6:10" ht="15">
      <c r="F1270" s="42" t="s">
        <v>885</v>
      </c>
      <c r="G1270" s="46"/>
      <c r="J1270" s="43">
        <f>ROUND(D$1268*G1270,2)</f>
        <v>0</v>
      </c>
    </row>
    <row r="1273" spans="1:8" ht="15">
      <c r="A1273" s="41">
        <v>5</v>
      </c>
      <c r="B1273" s="42" t="s">
        <v>1335</v>
      </c>
      <c r="C1273" s="41" t="s">
        <v>1336</v>
      </c>
      <c r="D1273" s="43">
        <f>ROUND(8,2)</f>
        <v>8</v>
      </c>
      <c r="E1273" s="41" t="s">
        <v>13</v>
      </c>
      <c r="F1273" s="42" t="s">
        <v>883</v>
      </c>
      <c r="G1273" s="44"/>
      <c r="H1273" s="45">
        <f>ROUND(D$1273*G1273,0)</f>
        <v>0</v>
      </c>
    </row>
    <row r="1274" spans="6:9" ht="15">
      <c r="F1274" s="42" t="s">
        <v>884</v>
      </c>
      <c r="G1274" s="44"/>
      <c r="I1274" s="45">
        <f>ROUND(D$1273*G1274,0)</f>
        <v>0</v>
      </c>
    </row>
    <row r="1275" spans="6:10" ht="15">
      <c r="F1275" s="42" t="s">
        <v>885</v>
      </c>
      <c r="G1275" s="46"/>
      <c r="J1275" s="43">
        <f>ROUND(D$1273*G1275,2)</f>
        <v>0</v>
      </c>
    </row>
    <row r="1278" spans="1:8" ht="15">
      <c r="A1278" s="41">
        <v>6</v>
      </c>
      <c r="B1278" s="42" t="s">
        <v>1337</v>
      </c>
      <c r="C1278" s="41" t="s">
        <v>1338</v>
      </c>
      <c r="D1278" s="43">
        <f>ROUND(4,2)</f>
        <v>4</v>
      </c>
      <c r="E1278" s="41" t="s">
        <v>13</v>
      </c>
      <c r="F1278" s="42" t="s">
        <v>883</v>
      </c>
      <c r="G1278" s="44"/>
      <c r="H1278" s="45">
        <f>ROUND(D$1278*G1278,0)</f>
        <v>0</v>
      </c>
    </row>
    <row r="1279" spans="6:9" ht="15">
      <c r="F1279" s="42" t="s">
        <v>884</v>
      </c>
      <c r="G1279" s="44"/>
      <c r="I1279" s="45">
        <f>ROUND(D$1278*G1279,0)</f>
        <v>0</v>
      </c>
    </row>
    <row r="1280" spans="6:10" ht="15">
      <c r="F1280" s="42" t="s">
        <v>885</v>
      </c>
      <c r="G1280" s="46"/>
      <c r="J1280" s="43">
        <f>ROUND(D$1278*G1280,2)</f>
        <v>0</v>
      </c>
    </row>
    <row r="1283" spans="1:8" ht="15">
      <c r="A1283" s="41">
        <v>7</v>
      </c>
      <c r="B1283" s="42" t="s">
        <v>1339</v>
      </c>
      <c r="C1283" s="41" t="s">
        <v>1340</v>
      </c>
      <c r="D1283" s="43">
        <f>ROUND(4,2)</f>
        <v>4</v>
      </c>
      <c r="E1283" s="41" t="s">
        <v>13</v>
      </c>
      <c r="F1283" s="42" t="s">
        <v>883</v>
      </c>
      <c r="G1283" s="44"/>
      <c r="H1283" s="45">
        <f>ROUND(D$1283*G1283,0)</f>
        <v>0</v>
      </c>
    </row>
    <row r="1284" spans="6:9" ht="15">
      <c r="F1284" s="42" t="s">
        <v>884</v>
      </c>
      <c r="G1284" s="44"/>
      <c r="I1284" s="45">
        <f>ROUND(D$1283*G1284,0)</f>
        <v>0</v>
      </c>
    </row>
    <row r="1285" spans="6:10" ht="15">
      <c r="F1285" s="42" t="s">
        <v>885</v>
      </c>
      <c r="G1285" s="46"/>
      <c r="J1285" s="43">
        <f>ROUND(D$1283*G1285,2)</f>
        <v>0</v>
      </c>
    </row>
    <row r="1288" spans="1:8" ht="15">
      <c r="A1288" s="41">
        <v>8</v>
      </c>
      <c r="B1288" s="42" t="s">
        <v>1341</v>
      </c>
      <c r="C1288" s="41" t="s">
        <v>1342</v>
      </c>
      <c r="D1288" s="43">
        <f>ROUND(8,2)</f>
        <v>8</v>
      </c>
      <c r="E1288" s="41" t="s">
        <v>13</v>
      </c>
      <c r="F1288" s="42" t="s">
        <v>883</v>
      </c>
      <c r="G1288" s="44"/>
      <c r="H1288" s="45">
        <f>ROUND(D$1288*G1288,0)</f>
        <v>0</v>
      </c>
    </row>
    <row r="1289" spans="6:9" ht="15">
      <c r="F1289" s="42" t="s">
        <v>884</v>
      </c>
      <c r="G1289" s="44"/>
      <c r="I1289" s="45">
        <f>ROUND(D$1288*G1289,0)</f>
        <v>0</v>
      </c>
    </row>
    <row r="1290" spans="6:10" ht="15">
      <c r="F1290" s="42" t="s">
        <v>885</v>
      </c>
      <c r="G1290" s="46"/>
      <c r="J1290" s="43">
        <f>ROUND(D$1288*G1290,2)</f>
        <v>0</v>
      </c>
    </row>
    <row r="1293" spans="1:8" ht="15">
      <c r="A1293" s="41">
        <v>9</v>
      </c>
      <c r="B1293" s="42" t="s">
        <v>1343</v>
      </c>
      <c r="C1293" s="41" t="s">
        <v>1344</v>
      </c>
      <c r="D1293" s="43">
        <f>ROUND(4,2)</f>
        <v>4</v>
      </c>
      <c r="E1293" s="41" t="s">
        <v>13</v>
      </c>
      <c r="F1293" s="42" t="s">
        <v>883</v>
      </c>
      <c r="G1293" s="44"/>
      <c r="H1293" s="45">
        <f>ROUND(D$1293*G1293,0)</f>
        <v>0</v>
      </c>
    </row>
    <row r="1294" spans="6:9" ht="15">
      <c r="F1294" s="42" t="s">
        <v>884</v>
      </c>
      <c r="G1294" s="44"/>
      <c r="I1294" s="45">
        <f>ROUND(D$1293*G1294,0)</f>
        <v>0</v>
      </c>
    </row>
    <row r="1295" spans="6:10" ht="15">
      <c r="F1295" s="42" t="s">
        <v>885</v>
      </c>
      <c r="G1295" s="46"/>
      <c r="J1295" s="43">
        <f>ROUND(D$1293*G1295,2)</f>
        <v>0</v>
      </c>
    </row>
    <row r="1298" spans="1:8" ht="15">
      <c r="A1298" s="41">
        <v>10</v>
      </c>
      <c r="B1298" s="42" t="s">
        <v>926</v>
      </c>
      <c r="C1298" s="41" t="s">
        <v>1345</v>
      </c>
      <c r="D1298" s="43">
        <f>ROUND(2,2)</f>
        <v>2</v>
      </c>
      <c r="E1298" s="41" t="s">
        <v>13</v>
      </c>
      <c r="F1298" s="42" t="s">
        <v>883</v>
      </c>
      <c r="G1298" s="44"/>
      <c r="H1298" s="45">
        <f>ROUND(D$1298*G1298,0)</f>
        <v>0</v>
      </c>
    </row>
    <row r="1299" spans="6:9" ht="15">
      <c r="F1299" s="42" t="s">
        <v>884</v>
      </c>
      <c r="G1299" s="44"/>
      <c r="I1299" s="45">
        <f>ROUND(D$1298*G1299,0)</f>
        <v>0</v>
      </c>
    </row>
    <row r="1300" spans="6:10" ht="15">
      <c r="F1300" s="42" t="s">
        <v>885</v>
      </c>
      <c r="G1300" s="46"/>
      <c r="J1300" s="43">
        <f>ROUND(D$1298*G1300,2)</f>
        <v>0</v>
      </c>
    </row>
    <row r="1303" spans="1:8" ht="15">
      <c r="A1303" s="41">
        <v>11</v>
      </c>
      <c r="B1303" s="42" t="s">
        <v>1346</v>
      </c>
      <c r="C1303" s="41" t="s">
        <v>1347</v>
      </c>
      <c r="D1303" s="43">
        <f>ROUND(4,2)</f>
        <v>4</v>
      </c>
      <c r="E1303" s="41" t="s">
        <v>13</v>
      </c>
      <c r="F1303" s="42" t="s">
        <v>883</v>
      </c>
      <c r="G1303" s="44"/>
      <c r="H1303" s="45">
        <f>ROUND(D$1303*G1303,0)</f>
        <v>0</v>
      </c>
    </row>
    <row r="1304" spans="6:9" ht="15">
      <c r="F1304" s="42" t="s">
        <v>884</v>
      </c>
      <c r="G1304" s="44"/>
      <c r="I1304" s="45">
        <f>ROUND(D$1303*G1304,0)</f>
        <v>0</v>
      </c>
    </row>
    <row r="1305" spans="6:10" ht="15">
      <c r="F1305" s="42" t="s">
        <v>885</v>
      </c>
      <c r="G1305" s="46"/>
      <c r="J1305" s="43">
        <f>ROUND(D$1303*G1305,2)</f>
        <v>0</v>
      </c>
    </row>
    <row r="1308" spans="1:8" ht="15">
      <c r="A1308" s="41">
        <v>12</v>
      </c>
      <c r="B1308" s="42" t="s">
        <v>1348</v>
      </c>
      <c r="C1308" s="41" t="s">
        <v>1349</v>
      </c>
      <c r="D1308" s="43">
        <f>ROUND(4,2)</f>
        <v>4</v>
      </c>
      <c r="E1308" s="41" t="s">
        <v>13</v>
      </c>
      <c r="F1308" s="42" t="s">
        <v>883</v>
      </c>
      <c r="G1308" s="44"/>
      <c r="H1308" s="45">
        <f>ROUND(D$1308*G1308,0)</f>
        <v>0</v>
      </c>
    </row>
    <row r="1309" spans="6:9" ht="15">
      <c r="F1309" s="42" t="s">
        <v>884</v>
      </c>
      <c r="G1309" s="44"/>
      <c r="I1309" s="45">
        <f>ROUND(D$1308*G1309,0)</f>
        <v>0</v>
      </c>
    </row>
    <row r="1310" spans="6:10" ht="15">
      <c r="F1310" s="42" t="s">
        <v>885</v>
      </c>
      <c r="G1310" s="46"/>
      <c r="J1310" s="43">
        <f>ROUND(D$1308*G1310,2)</f>
        <v>0</v>
      </c>
    </row>
    <row r="1313" spans="1:8" ht="15">
      <c r="A1313" s="41">
        <v>13</v>
      </c>
      <c r="B1313" s="42" t="s">
        <v>1350</v>
      </c>
      <c r="C1313" s="41" t="s">
        <v>1351</v>
      </c>
      <c r="D1313" s="43">
        <f>ROUND(8,2)</f>
        <v>8</v>
      </c>
      <c r="E1313" s="41" t="s">
        <v>13</v>
      </c>
      <c r="F1313" s="42" t="s">
        <v>883</v>
      </c>
      <c r="G1313" s="44"/>
      <c r="H1313" s="45">
        <f>ROUND(D$1313*G1313,0)</f>
        <v>0</v>
      </c>
    </row>
    <row r="1314" spans="6:9" ht="15">
      <c r="F1314" s="42" t="s">
        <v>884</v>
      </c>
      <c r="G1314" s="44"/>
      <c r="I1314" s="45">
        <f>ROUND(D$1313*G1314,0)</f>
        <v>0</v>
      </c>
    </row>
    <row r="1315" spans="6:10" ht="15">
      <c r="F1315" s="42" t="s">
        <v>885</v>
      </c>
      <c r="G1315" s="46"/>
      <c r="J1315" s="43">
        <f>ROUND(D$1313*G1315,2)</f>
        <v>0</v>
      </c>
    </row>
    <row r="1318" spans="1:8" ht="15">
      <c r="A1318" s="41">
        <v>14</v>
      </c>
      <c r="B1318" s="42" t="s">
        <v>1352</v>
      </c>
      <c r="C1318" s="41" t="s">
        <v>1353</v>
      </c>
      <c r="D1318" s="43">
        <f>ROUND(8,2)</f>
        <v>8</v>
      </c>
      <c r="E1318" s="41" t="s">
        <v>13</v>
      </c>
      <c r="F1318" s="42" t="s">
        <v>883</v>
      </c>
      <c r="G1318" s="44"/>
      <c r="H1318" s="45">
        <f>ROUND(D$1318*G1318,0)</f>
        <v>0</v>
      </c>
    </row>
    <row r="1319" spans="6:9" ht="15">
      <c r="F1319" s="42" t="s">
        <v>884</v>
      </c>
      <c r="G1319" s="44"/>
      <c r="I1319" s="45">
        <f>ROUND(D$1318*G1319,0)</f>
        <v>0</v>
      </c>
    </row>
    <row r="1320" spans="6:10" ht="15">
      <c r="F1320" s="42" t="s">
        <v>885</v>
      </c>
      <c r="G1320" s="46"/>
      <c r="J1320" s="43">
        <f>ROUND(D$1318*G1320,2)</f>
        <v>0</v>
      </c>
    </row>
    <row r="1323" spans="1:8" ht="15">
      <c r="A1323" s="41">
        <v>15</v>
      </c>
      <c r="B1323" s="42" t="s">
        <v>1354</v>
      </c>
      <c r="C1323" s="41" t="s">
        <v>1355</v>
      </c>
      <c r="D1323" s="43">
        <f>ROUND(2,2)</f>
        <v>2</v>
      </c>
      <c r="E1323" s="41" t="s">
        <v>13</v>
      </c>
      <c r="F1323" s="42" t="s">
        <v>883</v>
      </c>
      <c r="G1323" s="44"/>
      <c r="H1323" s="45">
        <f>ROUND(D$1323*G1323,0)</f>
        <v>0</v>
      </c>
    </row>
    <row r="1324" spans="6:9" ht="15">
      <c r="F1324" s="42" t="s">
        <v>884</v>
      </c>
      <c r="G1324" s="44"/>
      <c r="I1324" s="45">
        <f>ROUND(D$1323*G1324,0)</f>
        <v>0</v>
      </c>
    </row>
    <row r="1325" spans="6:10" ht="15">
      <c r="F1325" s="42" t="s">
        <v>885</v>
      </c>
      <c r="G1325" s="46"/>
      <c r="J1325" s="43">
        <f>ROUND(D$1323*G1325,2)</f>
        <v>0</v>
      </c>
    </row>
    <row r="1328" spans="1:8" ht="15">
      <c r="A1328" s="41">
        <v>16</v>
      </c>
      <c r="B1328" s="42" t="s">
        <v>1356</v>
      </c>
      <c r="C1328" s="41" t="s">
        <v>1357</v>
      </c>
      <c r="D1328" s="43">
        <f>ROUND(2,2)</f>
        <v>2</v>
      </c>
      <c r="E1328" s="41" t="s">
        <v>13</v>
      </c>
      <c r="F1328" s="42" t="s">
        <v>883</v>
      </c>
      <c r="G1328" s="44"/>
      <c r="H1328" s="45">
        <f>ROUND(D$1328*G1328,0)</f>
        <v>0</v>
      </c>
    </row>
    <row r="1329" spans="6:9" ht="15">
      <c r="F1329" s="42" t="s">
        <v>884</v>
      </c>
      <c r="G1329" s="44"/>
      <c r="I1329" s="45">
        <f>ROUND(D$1328*G1329,0)</f>
        <v>0</v>
      </c>
    </row>
    <row r="1330" spans="6:10" ht="15">
      <c r="F1330" s="42" t="s">
        <v>885</v>
      </c>
      <c r="G1330" s="46"/>
      <c r="J1330" s="43">
        <f>ROUND(D$1328*G1330,2)</f>
        <v>0</v>
      </c>
    </row>
    <row r="1333" spans="1:8" ht="15">
      <c r="A1333" s="41">
        <v>17</v>
      </c>
      <c r="B1333" s="42" t="s">
        <v>1358</v>
      </c>
      <c r="C1333" s="41" t="s">
        <v>1359</v>
      </c>
      <c r="D1333" s="43">
        <f>ROUND(23,2)</f>
        <v>23</v>
      </c>
      <c r="E1333" s="41" t="s">
        <v>22</v>
      </c>
      <c r="F1333" s="42" t="s">
        <v>883</v>
      </c>
      <c r="G1333" s="44"/>
      <c r="H1333" s="45">
        <f>ROUND(D$1333*G1333,0)</f>
        <v>0</v>
      </c>
    </row>
    <row r="1334" spans="6:9" ht="15">
      <c r="F1334" s="42" t="s">
        <v>884</v>
      </c>
      <c r="G1334" s="44"/>
      <c r="I1334" s="45">
        <f>ROUND(D$1333*G1334,0)</f>
        <v>0</v>
      </c>
    </row>
    <row r="1335" spans="6:10" ht="15">
      <c r="F1335" s="42" t="s">
        <v>885</v>
      </c>
      <c r="G1335" s="46"/>
      <c r="J1335" s="43">
        <f>ROUND(D$1333*G1335,2)</f>
        <v>0</v>
      </c>
    </row>
    <row r="1338" spans="1:8" ht="15">
      <c r="A1338" s="41">
        <v>18</v>
      </c>
      <c r="B1338" s="42" t="s">
        <v>1360</v>
      </c>
      <c r="C1338" s="41" t="s">
        <v>1361</v>
      </c>
      <c r="D1338" s="43">
        <f>ROUND(12,2)</f>
        <v>12</v>
      </c>
      <c r="E1338" s="41" t="s">
        <v>22</v>
      </c>
      <c r="F1338" s="42" t="s">
        <v>883</v>
      </c>
      <c r="G1338" s="44"/>
      <c r="H1338" s="45">
        <f>ROUND(D$1338*G1338,0)</f>
        <v>0</v>
      </c>
    </row>
    <row r="1339" spans="6:9" ht="15">
      <c r="F1339" s="42" t="s">
        <v>884</v>
      </c>
      <c r="G1339" s="44"/>
      <c r="I1339" s="45">
        <f>ROUND(D$1338*G1339,0)</f>
        <v>0</v>
      </c>
    </row>
    <row r="1340" spans="6:10" ht="15">
      <c r="F1340" s="42" t="s">
        <v>885</v>
      </c>
      <c r="G1340" s="46"/>
      <c r="J1340" s="43">
        <f>ROUND(D$1338*G1340,2)</f>
        <v>0</v>
      </c>
    </row>
    <row r="1343" spans="1:8" ht="15">
      <c r="A1343" s="41">
        <v>19</v>
      </c>
      <c r="B1343" s="42" t="s">
        <v>1310</v>
      </c>
      <c r="C1343" s="41" t="s">
        <v>1311</v>
      </c>
      <c r="D1343" s="43">
        <f>ROUND(40,2)</f>
        <v>40</v>
      </c>
      <c r="E1343" s="41" t="s">
        <v>68</v>
      </c>
      <c r="F1343" s="42" t="s">
        <v>883</v>
      </c>
      <c r="G1343" s="44"/>
      <c r="H1343" s="45">
        <f>ROUND(D$1343*G1343,0)</f>
        <v>0</v>
      </c>
    </row>
    <row r="1344" spans="6:9" ht="15">
      <c r="F1344" s="42" t="s">
        <v>884</v>
      </c>
      <c r="G1344" s="44"/>
      <c r="I1344" s="45">
        <f>ROUND(D$1343*G1344,0)</f>
        <v>0</v>
      </c>
    </row>
    <row r="1345" spans="6:10" ht="15">
      <c r="F1345" s="42" t="s">
        <v>885</v>
      </c>
      <c r="G1345" s="46"/>
      <c r="J1345" s="43">
        <f>ROUND(D$1343*G1345,2)</f>
        <v>0</v>
      </c>
    </row>
    <row r="1348" spans="1:8" ht="15">
      <c r="A1348" s="41">
        <v>20</v>
      </c>
      <c r="B1348" s="42" t="s">
        <v>939</v>
      </c>
      <c r="C1348" s="41" t="s">
        <v>940</v>
      </c>
      <c r="D1348" s="43">
        <f>ROUND(20,2)</f>
        <v>20</v>
      </c>
      <c r="E1348" s="41" t="s">
        <v>13</v>
      </c>
      <c r="F1348" s="42" t="s">
        <v>883</v>
      </c>
      <c r="G1348" s="46"/>
      <c r="H1348" s="45">
        <f>ROUND(D$1348*G1348,0)</f>
        <v>0</v>
      </c>
    </row>
    <row r="1349" spans="6:9" ht="15">
      <c r="F1349" s="42" t="s">
        <v>884</v>
      </c>
      <c r="G1349" s="44"/>
      <c r="I1349" s="45">
        <f>ROUND(D$1348*G1349,0)</f>
        <v>0</v>
      </c>
    </row>
    <row r="1350" spans="6:10" ht="15">
      <c r="F1350" s="42" t="s">
        <v>885</v>
      </c>
      <c r="G1350" s="46"/>
      <c r="J1350" s="43">
        <f>ROUND(D$1348*G1350,2)</f>
        <v>0</v>
      </c>
    </row>
    <row r="1353" spans="1:8" ht="15">
      <c r="A1353" s="41">
        <v>21</v>
      </c>
      <c r="B1353" s="42" t="s">
        <v>1362</v>
      </c>
      <c r="C1353" s="41" t="s">
        <v>1363</v>
      </c>
      <c r="D1353" s="43">
        <f>ROUND(1,2)</f>
        <v>1</v>
      </c>
      <c r="E1353" s="41" t="s">
        <v>523</v>
      </c>
      <c r="F1353" s="42" t="s">
        <v>883</v>
      </c>
      <c r="G1353" s="46"/>
      <c r="H1353" s="43">
        <f>ROUND(D$1353*G1353,2)</f>
        <v>0</v>
      </c>
    </row>
    <row r="1354" spans="6:9" ht="15">
      <c r="F1354" s="42" t="s">
        <v>884</v>
      </c>
      <c r="G1354" s="44"/>
      <c r="I1354" s="45">
        <f>ROUND(D$1353*G1354,0)</f>
        <v>0</v>
      </c>
    </row>
    <row r="1355" spans="6:10" ht="15">
      <c r="F1355" s="42" t="s">
        <v>885</v>
      </c>
      <c r="G1355" s="46"/>
      <c r="J1355" s="43">
        <f>ROUND(D$1353*G1355,2)</f>
        <v>0</v>
      </c>
    </row>
    <row r="1358" spans="1:8" ht="15">
      <c r="A1358" s="41">
        <v>22</v>
      </c>
      <c r="B1358" s="42" t="s">
        <v>1364</v>
      </c>
      <c r="C1358" s="41" t="s">
        <v>1365</v>
      </c>
      <c r="D1358" s="43">
        <f>ROUND(1,2)</f>
        <v>1</v>
      </c>
      <c r="E1358" s="41" t="s">
        <v>523</v>
      </c>
      <c r="F1358" s="42" t="s">
        <v>883</v>
      </c>
      <c r="G1358" s="46"/>
      <c r="H1358" s="43">
        <f>ROUND(D$1358*G1358,2)</f>
        <v>0</v>
      </c>
    </row>
    <row r="1359" spans="6:9" ht="15">
      <c r="F1359" s="42" t="s">
        <v>884</v>
      </c>
      <c r="G1359" s="44"/>
      <c r="I1359" s="45">
        <f>ROUND(D$1358*G1359,0)</f>
        <v>0</v>
      </c>
    </row>
    <row r="1360" spans="6:10" ht="15">
      <c r="F1360" s="42" t="s">
        <v>885</v>
      </c>
      <c r="G1360" s="46"/>
      <c r="J1360" s="43">
        <f>ROUND(D$1358*G1360,2)</f>
        <v>0</v>
      </c>
    </row>
    <row r="1363" spans="1:8" ht="15">
      <c r="A1363" s="41">
        <v>23</v>
      </c>
      <c r="B1363" s="42" t="s">
        <v>1366</v>
      </c>
      <c r="C1363" s="41" t="s">
        <v>1367</v>
      </c>
      <c r="D1363" s="43">
        <f>ROUND(1,2)</f>
        <v>1</v>
      </c>
      <c r="E1363" s="41" t="s">
        <v>523</v>
      </c>
      <c r="F1363" s="42" t="s">
        <v>883</v>
      </c>
      <c r="G1363" s="46"/>
      <c r="H1363" s="43">
        <f>ROUND(D$1363*G1363,2)</f>
        <v>0</v>
      </c>
    </row>
    <row r="1364" spans="6:9" ht="15">
      <c r="F1364" s="42" t="s">
        <v>884</v>
      </c>
      <c r="G1364" s="44"/>
      <c r="I1364" s="45">
        <f>ROUND(D$1363*G1364,0)</f>
        <v>0</v>
      </c>
    </row>
    <row r="1365" spans="6:10" ht="15">
      <c r="F1365" s="42" t="s">
        <v>885</v>
      </c>
      <c r="G1365" s="46"/>
      <c r="J1365" s="43">
        <f>ROUND(D$1363*G1365,2)</f>
        <v>0</v>
      </c>
    </row>
    <row r="1368" spans="1:8" ht="15">
      <c r="A1368" s="41">
        <v>24</v>
      </c>
      <c r="B1368" s="42" t="s">
        <v>1368</v>
      </c>
      <c r="C1368" s="41" t="s">
        <v>1369</v>
      </c>
      <c r="D1368" s="43">
        <f>ROUND(1,2)</f>
        <v>1</v>
      </c>
      <c r="E1368" s="41" t="s">
        <v>523</v>
      </c>
      <c r="F1368" s="42" t="s">
        <v>883</v>
      </c>
      <c r="G1368" s="46"/>
      <c r="H1368" s="43">
        <f>ROUND(D$1368*G1368,2)</f>
        <v>0</v>
      </c>
    </row>
    <row r="1369" spans="6:9" ht="15">
      <c r="F1369" s="42" t="s">
        <v>884</v>
      </c>
      <c r="G1369" s="44"/>
      <c r="I1369" s="45">
        <f>ROUND(D$1368*G1369,0)</f>
        <v>0</v>
      </c>
    </row>
    <row r="1370" spans="6:10" ht="15">
      <c r="F1370" s="42" t="s">
        <v>885</v>
      </c>
      <c r="G1370" s="46"/>
      <c r="J1370" s="43">
        <f>ROUND(D$1368*G1370,2)</f>
        <v>0</v>
      </c>
    </row>
    <row r="1373" spans="1:8" ht="15">
      <c r="A1373" s="41">
        <v>25</v>
      </c>
      <c r="B1373" s="42" t="s">
        <v>1370</v>
      </c>
      <c r="C1373" s="41" t="s">
        <v>1371</v>
      </c>
      <c r="D1373" s="43">
        <f>ROUND(1,2)</f>
        <v>1</v>
      </c>
      <c r="E1373" s="41" t="s">
        <v>523</v>
      </c>
      <c r="F1373" s="42" t="s">
        <v>883</v>
      </c>
      <c r="G1373" s="46"/>
      <c r="H1373" s="43">
        <f>ROUND(D$1373*G1373,2)</f>
        <v>0</v>
      </c>
    </row>
    <row r="1374" spans="6:9" ht="15">
      <c r="F1374" s="42" t="s">
        <v>884</v>
      </c>
      <c r="G1374" s="44"/>
      <c r="I1374" s="45">
        <f>ROUND(D$1373*G1374,0)</f>
        <v>0</v>
      </c>
    </row>
    <row r="1375" spans="6:10" ht="15">
      <c r="F1375" s="42" t="s">
        <v>885</v>
      </c>
      <c r="G1375" s="46"/>
      <c r="J1375" s="43">
        <f>ROUND(D$1373*G1375,2)</f>
        <v>0</v>
      </c>
    </row>
    <row r="1378" spans="1:8" ht="15">
      <c r="A1378" s="41">
        <v>26</v>
      </c>
      <c r="B1378" s="42" t="s">
        <v>1372</v>
      </c>
      <c r="C1378" s="41" t="s">
        <v>1373</v>
      </c>
      <c r="D1378" s="43">
        <f>ROUND(1,2)</f>
        <v>1</v>
      </c>
      <c r="E1378" s="41" t="s">
        <v>523</v>
      </c>
      <c r="F1378" s="42" t="s">
        <v>883</v>
      </c>
      <c r="G1378" s="46"/>
      <c r="H1378" s="43">
        <f>ROUND(D$1378*G1378,2)</f>
        <v>0</v>
      </c>
    </row>
    <row r="1379" spans="6:9" ht="15">
      <c r="F1379" s="42" t="s">
        <v>884</v>
      </c>
      <c r="G1379" s="44"/>
      <c r="I1379" s="45">
        <f>ROUND(D$1378*G1379,0)</f>
        <v>0</v>
      </c>
    </row>
    <row r="1380" spans="6:10" ht="15">
      <c r="F1380" s="42" t="s">
        <v>885</v>
      </c>
      <c r="G1380" s="46"/>
      <c r="J1380" s="43">
        <f>ROUND(D$1378*G1380,2)</f>
        <v>0</v>
      </c>
    </row>
    <row r="1383" spans="1:8" ht="15">
      <c r="A1383" s="41">
        <v>27</v>
      </c>
      <c r="B1383" s="42" t="s">
        <v>1374</v>
      </c>
      <c r="C1383" s="41" t="s">
        <v>1375</v>
      </c>
      <c r="D1383" s="43">
        <f>ROUND(1,2)</f>
        <v>1</v>
      </c>
      <c r="E1383" s="41" t="s">
        <v>523</v>
      </c>
      <c r="F1383" s="42" t="s">
        <v>883</v>
      </c>
      <c r="G1383" s="46"/>
      <c r="H1383" s="43">
        <f>ROUND(D$1383*G1383,2)</f>
        <v>0</v>
      </c>
    </row>
    <row r="1384" spans="6:9" ht="15">
      <c r="F1384" s="42" t="s">
        <v>884</v>
      </c>
      <c r="G1384" s="44"/>
      <c r="I1384" s="45">
        <f>ROUND(D$1383*G1384,0)</f>
        <v>0</v>
      </c>
    </row>
    <row r="1385" spans="6:10" ht="15">
      <c r="F1385" s="42" t="s">
        <v>885</v>
      </c>
      <c r="G1385" s="46"/>
      <c r="J1385" s="43">
        <f>ROUND(D$1383*G1385,2)</f>
        <v>0</v>
      </c>
    </row>
    <row r="1388" spans="1:8" ht="15">
      <c r="A1388" s="41">
        <v>28</v>
      </c>
      <c r="B1388" s="42" t="s">
        <v>1376</v>
      </c>
      <c r="C1388" s="41" t="s">
        <v>1377</v>
      </c>
      <c r="D1388" s="43">
        <f>ROUND(1,2)</f>
        <v>1</v>
      </c>
      <c r="E1388" s="41" t="s">
        <v>523</v>
      </c>
      <c r="F1388" s="42" t="s">
        <v>883</v>
      </c>
      <c r="G1388" s="46"/>
      <c r="H1388" s="43">
        <f>ROUND(D$1388*G1388,2)</f>
        <v>0</v>
      </c>
    </row>
    <row r="1389" spans="6:9" ht="15">
      <c r="F1389" s="42" t="s">
        <v>884</v>
      </c>
      <c r="G1389" s="44"/>
      <c r="I1389" s="45">
        <f>ROUND(D$1388*G1389,0)</f>
        <v>0</v>
      </c>
    </row>
    <row r="1390" spans="6:10" ht="15">
      <c r="F1390" s="42" t="s">
        <v>885</v>
      </c>
      <c r="G1390" s="46"/>
      <c r="J1390" s="43">
        <f>ROUND(D$1388*G1390,2)</f>
        <v>0</v>
      </c>
    </row>
    <row r="1392" ht="15.75" thickBot="1"/>
    <row r="1393" spans="8:10" ht="15.75" thickBot="1">
      <c r="H1393" s="47">
        <f>ROUND(SUM(H1252:H1392),0)</f>
        <v>0</v>
      </c>
      <c r="I1393" s="47">
        <f>ROUND(SUM(I1252:I1392),0)</f>
        <v>0</v>
      </c>
      <c r="J1393" s="48">
        <f>ROUND(SUM(J1252:J1392),2)</f>
        <v>0</v>
      </c>
    </row>
    <row r="1394" spans="8:10" ht="15.75" thickTop="1">
      <c r="H1394" s="49">
        <f>ROUND(SUM(H196,H834,H1167,H1250,H1393),0)</f>
        <v>0</v>
      </c>
      <c r="I1394" s="49">
        <f>ROUND(SUM(I196,I834,I1167,I1250,I1393),0)</f>
        <v>0</v>
      </c>
      <c r="J1394" s="49">
        <f>ROUND(SUM(J196,J834,J1167,J1250,J1393),0)</f>
        <v>0</v>
      </c>
    </row>
  </sheetData>
  <sheetProtection/>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K30"/>
  <sheetViews>
    <sheetView zoomScalePageLayoutView="0" workbookViewId="0" topLeftCell="A1">
      <selection activeCell="U34" sqref="U34"/>
    </sheetView>
  </sheetViews>
  <sheetFormatPr defaultColWidth="9.140625" defaultRowHeight="15"/>
  <cols>
    <col min="1" max="1" width="6.28125" style="66" customWidth="1"/>
    <col min="2" max="2" width="55.7109375" style="66" bestFit="1" customWidth="1"/>
    <col min="3" max="3" width="16.00390625" style="66" customWidth="1"/>
    <col min="4" max="4" width="15.57421875" style="66" bestFit="1" customWidth="1"/>
    <col min="5" max="16384" width="9.140625" style="66" customWidth="1"/>
  </cols>
  <sheetData>
    <row r="1" spans="1:3" ht="65.25" customHeight="1">
      <c r="A1" s="261"/>
      <c r="B1" s="262"/>
      <c r="C1" s="262"/>
    </row>
    <row r="2" spans="2:8" ht="41.25" customHeight="1">
      <c r="B2" s="263" t="s">
        <v>1401</v>
      </c>
      <c r="C2" s="264"/>
      <c r="D2" s="67"/>
      <c r="E2" s="67"/>
      <c r="F2" s="67"/>
      <c r="G2" s="67"/>
      <c r="H2" s="67"/>
    </row>
    <row r="3" spans="2:8" ht="83.25" customHeight="1">
      <c r="B3" s="265" t="s">
        <v>1402</v>
      </c>
      <c r="C3" s="265"/>
      <c r="D3" s="67"/>
      <c r="E3" s="67"/>
      <c r="F3" s="67"/>
      <c r="G3" s="67"/>
      <c r="H3" s="67"/>
    </row>
    <row r="4" spans="2:3" ht="13.5" customHeight="1" thickBot="1">
      <c r="B4" s="68"/>
      <c r="C4" s="69"/>
    </row>
    <row r="5" spans="2:3" s="70" customFormat="1" ht="12.75">
      <c r="B5" s="71" t="s">
        <v>1403</v>
      </c>
      <c r="C5" s="72">
        <f>'tételek-út'!J22</f>
        <v>0</v>
      </c>
    </row>
    <row r="6" spans="2:3" s="70" customFormat="1" ht="12.75">
      <c r="B6" s="73" t="s">
        <v>1404</v>
      </c>
      <c r="C6" s="74">
        <f>'tételek-út'!J32</f>
        <v>0</v>
      </c>
    </row>
    <row r="7" spans="2:3" s="70" customFormat="1" ht="12.75">
      <c r="B7" s="73" t="s">
        <v>1405</v>
      </c>
      <c r="C7" s="74">
        <f>'tételek-út'!J58</f>
        <v>0</v>
      </c>
    </row>
    <row r="8" spans="2:3" s="70" customFormat="1" ht="12.75">
      <c r="B8" s="73" t="s">
        <v>1406</v>
      </c>
      <c r="C8" s="74">
        <f>'tételek-út'!J69</f>
        <v>0</v>
      </c>
    </row>
    <row r="9" spans="2:3" ht="12.75">
      <c r="B9" s="73" t="s">
        <v>1407</v>
      </c>
      <c r="C9" s="74">
        <f>'tételek-út'!J78</f>
        <v>0</v>
      </c>
    </row>
    <row r="10" spans="2:3" ht="12.75">
      <c r="B10" s="73" t="s">
        <v>1408</v>
      </c>
      <c r="C10" s="74">
        <f>'tételek-út'!J92</f>
        <v>0</v>
      </c>
    </row>
    <row r="11" spans="2:3" ht="13.5" thickBot="1">
      <c r="B11" s="73" t="s">
        <v>1409</v>
      </c>
      <c r="C11" s="74">
        <f>'tételek-út'!J126</f>
        <v>0</v>
      </c>
    </row>
    <row r="12" spans="2:3" ht="13.5" hidden="1" thickBot="1">
      <c r="B12" s="71" t="s">
        <v>1410</v>
      </c>
      <c r="C12" s="72">
        <f>'tételek-út'!J128</f>
        <v>0</v>
      </c>
    </row>
    <row r="13" spans="2:3" ht="13.5" hidden="1" thickBot="1">
      <c r="B13" s="75" t="s">
        <v>1411</v>
      </c>
      <c r="C13" s="76" t="e">
        <f>#REF!</f>
        <v>#REF!</v>
      </c>
    </row>
    <row r="14" spans="2:3" ht="12.75">
      <c r="B14" s="77" t="s">
        <v>1412</v>
      </c>
      <c r="C14" s="78">
        <f>SUM(C5:C11)</f>
        <v>0</v>
      </c>
    </row>
    <row r="15" spans="2:3" ht="13.5" thickBot="1">
      <c r="B15" s="79" t="s">
        <v>1413</v>
      </c>
      <c r="C15" s="80">
        <f>C14*1.27</f>
        <v>0</v>
      </c>
    </row>
    <row r="18" spans="9:10" ht="15.75">
      <c r="I18" s="81"/>
      <c r="J18" s="82"/>
    </row>
    <row r="19" spans="6:11" ht="15.75">
      <c r="F19" s="83"/>
      <c r="G19" s="84"/>
      <c r="H19" s="84"/>
      <c r="I19" s="84"/>
      <c r="J19" s="84"/>
      <c r="K19" s="84"/>
    </row>
    <row r="20" ht="12.75">
      <c r="C20" s="85"/>
    </row>
    <row r="22" spans="2:4" ht="15">
      <c r="B22" s="86" t="s">
        <v>1414</v>
      </c>
      <c r="D22" s="87"/>
    </row>
    <row r="23" ht="15">
      <c r="D23" s="88"/>
    </row>
    <row r="24" ht="15">
      <c r="D24" s="87"/>
    </row>
    <row r="28" spans="2:3" ht="15">
      <c r="B28" s="88"/>
      <c r="C28" s="88" t="s">
        <v>1415</v>
      </c>
    </row>
    <row r="29" spans="2:3" ht="15">
      <c r="B29" s="88"/>
      <c r="C29" s="88" t="s">
        <v>1416</v>
      </c>
    </row>
    <row r="30" spans="2:3" ht="15">
      <c r="B30" s="88"/>
      <c r="C30" s="88" t="s">
        <v>1417</v>
      </c>
    </row>
  </sheetData>
  <sheetProtection/>
  <mergeCells count="3">
    <mergeCell ref="A1:C1"/>
    <mergeCell ref="B2:C2"/>
    <mergeCell ref="B3:C3"/>
  </mergeCells>
  <printOptions/>
  <pageMargins left="0.79"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R128"/>
  <sheetViews>
    <sheetView view="pageBreakPreview" zoomScaleSheetLayoutView="100" workbookViewId="0" topLeftCell="A82">
      <selection activeCell="I126" sqref="I126"/>
    </sheetView>
  </sheetViews>
  <sheetFormatPr defaultColWidth="9.140625" defaultRowHeight="15"/>
  <cols>
    <col min="1" max="1" width="4.7109375" style="70" customWidth="1"/>
    <col min="2" max="2" width="13.140625" style="70" hidden="1" customWidth="1"/>
    <col min="3" max="3" width="40.140625" style="70" customWidth="1"/>
    <col min="4" max="4" width="8.140625" style="90" bestFit="1" customWidth="1"/>
    <col min="5" max="5" width="5.7109375" style="91" customWidth="1"/>
    <col min="6" max="6" width="9.8515625" style="91" bestFit="1" customWidth="1"/>
    <col min="7" max="7" width="8.140625" style="91" bestFit="1" customWidth="1"/>
    <col min="8" max="8" width="10.140625" style="91" bestFit="1" customWidth="1"/>
    <col min="9" max="9" width="9.8515625" style="91" bestFit="1" customWidth="1"/>
    <col min="10" max="10" width="12.7109375" style="91" customWidth="1"/>
    <col min="11" max="11" width="9.421875" style="70" customWidth="1"/>
    <col min="12" max="13" width="9.140625" style="70" hidden="1" customWidth="1"/>
    <col min="14" max="14" width="9.140625" style="70" customWidth="1"/>
    <col min="15" max="16384" width="9.140625" style="70" customWidth="1"/>
  </cols>
  <sheetData>
    <row r="1" ht="16.5">
      <c r="A1" s="89" t="s">
        <v>1418</v>
      </c>
    </row>
    <row r="2" ht="16.5" hidden="1">
      <c r="A2" s="89"/>
    </row>
    <row r="4" ht="15.75">
      <c r="A4" s="92" t="s">
        <v>1403</v>
      </c>
    </row>
    <row r="5" spans="12:13" ht="13.5" thickBot="1">
      <c r="L5" s="93">
        <v>0</v>
      </c>
      <c r="M5" s="93" t="s">
        <v>1419</v>
      </c>
    </row>
    <row r="6" spans="1:13" ht="67.5" customHeight="1" thickBot="1">
      <c r="A6" s="94" t="s">
        <v>1420</v>
      </c>
      <c r="B6" s="95" t="s">
        <v>1421</v>
      </c>
      <c r="C6" s="95" t="s">
        <v>1422</v>
      </c>
      <c r="D6" s="96" t="s">
        <v>513</v>
      </c>
      <c r="E6" s="97" t="s">
        <v>1423</v>
      </c>
      <c r="F6" s="97" t="s">
        <v>1424</v>
      </c>
      <c r="G6" s="97" t="s">
        <v>1425</v>
      </c>
      <c r="H6" s="97" t="s">
        <v>1426</v>
      </c>
      <c r="I6" s="97" t="s">
        <v>1427</v>
      </c>
      <c r="J6" s="98" t="s">
        <v>1428</v>
      </c>
      <c r="L6" s="70">
        <v>0</v>
      </c>
      <c r="M6" s="70" t="s">
        <v>1429</v>
      </c>
    </row>
    <row r="7" spans="1:13" ht="89.25">
      <c r="A7" s="99">
        <v>1</v>
      </c>
      <c r="B7" s="100" t="s">
        <v>1430</v>
      </c>
      <c r="C7" s="101" t="s">
        <v>1431</v>
      </c>
      <c r="D7" s="102">
        <v>140.42</v>
      </c>
      <c r="E7" s="103" t="s">
        <v>1432</v>
      </c>
      <c r="F7" s="104"/>
      <c r="G7" s="104"/>
      <c r="H7" s="104">
        <f>D7*F7</f>
        <v>0</v>
      </c>
      <c r="I7" s="104">
        <f>D7*G7</f>
        <v>0</v>
      </c>
      <c r="J7" s="105">
        <f>H7+I7</f>
        <v>0</v>
      </c>
      <c r="L7" s="70">
        <v>0</v>
      </c>
      <c r="M7" s="70" t="s">
        <v>1433</v>
      </c>
    </row>
    <row r="8" spans="1:13" ht="51" hidden="1">
      <c r="A8" s="106">
        <v>1</v>
      </c>
      <c r="B8" s="107" t="s">
        <v>1430</v>
      </c>
      <c r="C8" s="108" t="s">
        <v>1434</v>
      </c>
      <c r="D8" s="109">
        <v>0</v>
      </c>
      <c r="E8" s="110" t="s">
        <v>1432</v>
      </c>
      <c r="F8" s="111"/>
      <c r="G8" s="111"/>
      <c r="H8" s="111">
        <f>D8*F8</f>
        <v>0</v>
      </c>
      <c r="I8" s="111">
        <f>D8*G8</f>
        <v>0</v>
      </c>
      <c r="J8" s="112">
        <f>H8+I8</f>
        <v>0</v>
      </c>
      <c r="L8" s="70">
        <v>0</v>
      </c>
      <c r="M8" s="70" t="s">
        <v>1435</v>
      </c>
    </row>
    <row r="9" spans="1:10" ht="89.25" hidden="1">
      <c r="A9" s="106">
        <v>2</v>
      </c>
      <c r="B9" s="107" t="s">
        <v>1430</v>
      </c>
      <c r="C9" s="108" t="s">
        <v>1436</v>
      </c>
      <c r="D9" s="109">
        <v>0</v>
      </c>
      <c r="E9" s="110" t="s">
        <v>1432</v>
      </c>
      <c r="F9" s="111"/>
      <c r="G9" s="111"/>
      <c r="H9" s="111">
        <f>D9*F9</f>
        <v>0</v>
      </c>
      <c r="I9" s="111">
        <f>D9*G9</f>
        <v>0</v>
      </c>
      <c r="J9" s="112">
        <f>H9+I9</f>
        <v>0</v>
      </c>
    </row>
    <row r="10" spans="1:18" ht="38.25">
      <c r="A10" s="106">
        <v>2</v>
      </c>
      <c r="B10" s="107" t="s">
        <v>53</v>
      </c>
      <c r="C10" s="113" t="s">
        <v>54</v>
      </c>
      <c r="D10" s="109">
        <v>290.82</v>
      </c>
      <c r="E10" s="110" t="s">
        <v>1437</v>
      </c>
      <c r="F10" s="111"/>
      <c r="G10" s="111"/>
      <c r="H10" s="111">
        <f aca="true" t="shared" si="0" ref="H10:H21">D10*F10</f>
        <v>0</v>
      </c>
      <c r="I10" s="111">
        <f aca="true" t="shared" si="1" ref="I10:I21">D10*G10</f>
        <v>0</v>
      </c>
      <c r="J10" s="112">
        <f aca="true" t="shared" si="2" ref="J10:J21">H10+I10</f>
        <v>0</v>
      </c>
      <c r="L10" s="70">
        <v>552.85</v>
      </c>
      <c r="M10" s="70" t="s">
        <v>1438</v>
      </c>
      <c r="R10" s="70" t="s">
        <v>1383</v>
      </c>
    </row>
    <row r="11" spans="1:13" ht="25.5">
      <c r="A11" s="106">
        <v>3</v>
      </c>
      <c r="B11" s="107" t="s">
        <v>1439</v>
      </c>
      <c r="C11" s="113" t="s">
        <v>1440</v>
      </c>
      <c r="D11" s="109">
        <f>0.5*D10</f>
        <v>145.41</v>
      </c>
      <c r="E11" s="110" t="s">
        <v>1432</v>
      </c>
      <c r="F11" s="111"/>
      <c r="G11" s="111"/>
      <c r="H11" s="111">
        <f t="shared" si="0"/>
        <v>0</v>
      </c>
      <c r="I11" s="111">
        <f t="shared" si="1"/>
        <v>0</v>
      </c>
      <c r="J11" s="112">
        <f t="shared" si="2"/>
        <v>0</v>
      </c>
      <c r="L11" s="114">
        <v>13.48</v>
      </c>
      <c r="M11" s="70" t="s">
        <v>1441</v>
      </c>
    </row>
    <row r="12" spans="1:13" ht="25.5">
      <c r="A12" s="106">
        <v>4</v>
      </c>
      <c r="B12" s="107" t="s">
        <v>59</v>
      </c>
      <c r="C12" s="115" t="s">
        <v>60</v>
      </c>
      <c r="D12" s="109">
        <f>D10</f>
        <v>290.82</v>
      </c>
      <c r="E12" s="110" t="s">
        <v>1437</v>
      </c>
      <c r="F12" s="111"/>
      <c r="G12" s="116"/>
      <c r="H12" s="111">
        <f t="shared" si="0"/>
        <v>0</v>
      </c>
      <c r="I12" s="111">
        <f t="shared" si="1"/>
        <v>0</v>
      </c>
      <c r="J12" s="112">
        <f t="shared" si="2"/>
        <v>0</v>
      </c>
      <c r="L12" s="70">
        <v>0</v>
      </c>
      <c r="M12" s="70" t="s">
        <v>1442</v>
      </c>
    </row>
    <row r="13" spans="1:13" ht="51">
      <c r="A13" s="106">
        <v>5</v>
      </c>
      <c r="B13" s="107" t="s">
        <v>1443</v>
      </c>
      <c r="C13" s="115" t="s">
        <v>1444</v>
      </c>
      <c r="D13" s="109">
        <f>D14*0.2</f>
        <v>18</v>
      </c>
      <c r="E13" s="110" t="s">
        <v>1432</v>
      </c>
      <c r="F13" s="111"/>
      <c r="G13" s="111"/>
      <c r="H13" s="111">
        <f t="shared" si="0"/>
        <v>0</v>
      </c>
      <c r="I13" s="111">
        <f t="shared" si="1"/>
        <v>0</v>
      </c>
      <c r="J13" s="112">
        <f t="shared" si="2"/>
        <v>0</v>
      </c>
      <c r="L13" s="93">
        <v>397.8</v>
      </c>
      <c r="M13" s="93" t="s">
        <v>1445</v>
      </c>
    </row>
    <row r="14" spans="1:13" ht="38.25">
      <c r="A14" s="106">
        <v>6</v>
      </c>
      <c r="B14" s="107" t="s">
        <v>1446</v>
      </c>
      <c r="C14" s="113" t="s">
        <v>1447</v>
      </c>
      <c r="D14" s="109">
        <v>90</v>
      </c>
      <c r="E14" s="110" t="s">
        <v>1437</v>
      </c>
      <c r="F14" s="111"/>
      <c r="G14" s="111"/>
      <c r="H14" s="111">
        <f t="shared" si="0"/>
        <v>0</v>
      </c>
      <c r="I14" s="111">
        <f t="shared" si="1"/>
        <v>0</v>
      </c>
      <c r="J14" s="112">
        <f t="shared" si="2"/>
        <v>0</v>
      </c>
      <c r="L14" s="70">
        <v>510</v>
      </c>
      <c r="M14" s="117" t="s">
        <v>1448</v>
      </c>
    </row>
    <row r="15" spans="1:13" ht="76.5">
      <c r="A15" s="106">
        <v>7</v>
      </c>
      <c r="B15" s="107" t="s">
        <v>1449</v>
      </c>
      <c r="C15" s="118" t="s">
        <v>1450</v>
      </c>
      <c r="D15" s="109">
        <v>55.53</v>
      </c>
      <c r="E15" s="110" t="s">
        <v>1432</v>
      </c>
      <c r="F15" s="111"/>
      <c r="G15" s="111"/>
      <c r="H15" s="111">
        <f t="shared" si="0"/>
        <v>0</v>
      </c>
      <c r="I15" s="111">
        <f t="shared" si="1"/>
        <v>0</v>
      </c>
      <c r="J15" s="112">
        <f t="shared" si="2"/>
        <v>0</v>
      </c>
      <c r="L15" s="70">
        <v>0</v>
      </c>
      <c r="M15" s="70" t="s">
        <v>1451</v>
      </c>
    </row>
    <row r="16" spans="1:10" ht="26.25" thickBot="1">
      <c r="A16" s="119">
        <v>8</v>
      </c>
      <c r="B16" s="120" t="s">
        <v>1439</v>
      </c>
      <c r="C16" s="121" t="s">
        <v>1440</v>
      </c>
      <c r="D16" s="122">
        <f>D15</f>
        <v>55.53</v>
      </c>
      <c r="E16" s="123" t="s">
        <v>1432</v>
      </c>
      <c r="F16" s="124"/>
      <c r="G16" s="124"/>
      <c r="H16" s="124">
        <f>D16*F16</f>
        <v>0</v>
      </c>
      <c r="I16" s="124">
        <f>D16*G16</f>
        <v>0</v>
      </c>
      <c r="J16" s="125">
        <f>H16+I16</f>
        <v>0</v>
      </c>
    </row>
    <row r="17" spans="1:10" ht="39" hidden="1" thickBot="1">
      <c r="A17" s="126">
        <v>9</v>
      </c>
      <c r="B17" s="127" t="s">
        <v>1439</v>
      </c>
      <c r="C17" s="128" t="s">
        <v>1452</v>
      </c>
      <c r="D17" s="129">
        <f>D29+D30</f>
        <v>0</v>
      </c>
      <c r="E17" s="130" t="s">
        <v>1432</v>
      </c>
      <c r="F17" s="131">
        <v>0</v>
      </c>
      <c r="G17" s="131">
        <v>340</v>
      </c>
      <c r="H17" s="131">
        <f t="shared" si="0"/>
        <v>0</v>
      </c>
      <c r="I17" s="131">
        <f t="shared" si="1"/>
        <v>0</v>
      </c>
      <c r="J17" s="132">
        <f t="shared" si="2"/>
        <v>0</v>
      </c>
    </row>
    <row r="18" spans="1:10" ht="26.25" hidden="1" thickBot="1">
      <c r="A18" s="133">
        <v>8</v>
      </c>
      <c r="B18" s="127"/>
      <c r="C18" s="134" t="s">
        <v>1453</v>
      </c>
      <c r="D18" s="129">
        <v>0</v>
      </c>
      <c r="E18" s="130" t="s">
        <v>1437</v>
      </c>
      <c r="F18" s="131">
        <v>500</v>
      </c>
      <c r="G18" s="131">
        <v>150</v>
      </c>
      <c r="H18" s="131">
        <f t="shared" si="0"/>
        <v>0</v>
      </c>
      <c r="I18" s="131">
        <f t="shared" si="1"/>
        <v>0</v>
      </c>
      <c r="J18" s="132">
        <f t="shared" si="2"/>
        <v>0</v>
      </c>
    </row>
    <row r="19" spans="1:10" ht="14.25" hidden="1">
      <c r="A19" s="135">
        <v>11</v>
      </c>
      <c r="B19" s="136"/>
      <c r="C19" s="137" t="s">
        <v>1454</v>
      </c>
      <c r="D19" s="138">
        <v>0</v>
      </c>
      <c r="E19" s="139" t="s">
        <v>1437</v>
      </c>
      <c r="F19" s="140">
        <v>0</v>
      </c>
      <c r="G19" s="140">
        <v>0</v>
      </c>
      <c r="H19" s="140">
        <f>D19*F19</f>
        <v>0</v>
      </c>
      <c r="I19" s="140">
        <f>D19*G19</f>
        <v>0</v>
      </c>
      <c r="J19" s="141">
        <f>H19+I19</f>
        <v>0</v>
      </c>
    </row>
    <row r="20" spans="1:10" ht="14.25" hidden="1">
      <c r="A20" s="142">
        <v>12</v>
      </c>
      <c r="B20" s="107"/>
      <c r="C20" s="143" t="s">
        <v>1455</v>
      </c>
      <c r="D20" s="109">
        <v>0</v>
      </c>
      <c r="E20" s="110" t="s">
        <v>1437</v>
      </c>
      <c r="F20" s="111">
        <v>1500</v>
      </c>
      <c r="G20" s="111">
        <v>250</v>
      </c>
      <c r="H20" s="111">
        <f>D20*F20</f>
        <v>0</v>
      </c>
      <c r="I20" s="111">
        <f>D20*G20</f>
        <v>0</v>
      </c>
      <c r="J20" s="112">
        <f>H20+I20</f>
        <v>0</v>
      </c>
    </row>
    <row r="21" spans="1:10" ht="39" hidden="1" thickBot="1">
      <c r="A21" s="144">
        <v>12</v>
      </c>
      <c r="B21" s="120"/>
      <c r="C21" s="145" t="s">
        <v>1456</v>
      </c>
      <c r="D21" s="122">
        <v>0</v>
      </c>
      <c r="E21" s="123" t="s">
        <v>13</v>
      </c>
      <c r="F21" s="124">
        <v>0</v>
      </c>
      <c r="G21" s="124">
        <v>35000</v>
      </c>
      <c r="H21" s="124">
        <f t="shared" si="0"/>
        <v>0</v>
      </c>
      <c r="I21" s="124">
        <f t="shared" si="1"/>
        <v>0</v>
      </c>
      <c r="J21" s="125">
        <f t="shared" si="2"/>
        <v>0</v>
      </c>
    </row>
    <row r="22" spans="1:10" ht="13.5" thickBot="1">
      <c r="A22" s="266" t="s">
        <v>1457</v>
      </c>
      <c r="B22" s="266"/>
      <c r="C22" s="266"/>
      <c r="D22" s="266"/>
      <c r="E22" s="266"/>
      <c r="F22" s="266"/>
      <c r="G22" s="146"/>
      <c r="H22" s="146"/>
      <c r="I22" s="146"/>
      <c r="J22" s="147">
        <f>SUM(J7:J21)</f>
        <v>0</v>
      </c>
    </row>
    <row r="23" spans="1:10" ht="12.75">
      <c r="A23" s="146"/>
      <c r="B23" s="146"/>
      <c r="C23" s="146"/>
      <c r="D23" s="146"/>
      <c r="E23" s="146"/>
      <c r="F23" s="146"/>
      <c r="G23" s="146"/>
      <c r="H23" s="146"/>
      <c r="I23" s="146"/>
      <c r="J23" s="148"/>
    </row>
    <row r="24" ht="15.75">
      <c r="A24" s="92" t="s">
        <v>1404</v>
      </c>
    </row>
    <row r="25" ht="13.5" thickBot="1"/>
    <row r="26" spans="1:10" ht="60.75" customHeight="1" thickBot="1">
      <c r="A26" s="94" t="s">
        <v>1420</v>
      </c>
      <c r="B26" s="95" t="s">
        <v>1421</v>
      </c>
      <c r="C26" s="95" t="s">
        <v>1422</v>
      </c>
      <c r="D26" s="96" t="s">
        <v>513</v>
      </c>
      <c r="E26" s="97" t="s">
        <v>1423</v>
      </c>
      <c r="F26" s="97" t="s">
        <v>1424</v>
      </c>
      <c r="G26" s="97" t="s">
        <v>1425</v>
      </c>
      <c r="H26" s="97" t="s">
        <v>1426</v>
      </c>
      <c r="I26" s="97" t="s">
        <v>1427</v>
      </c>
      <c r="J26" s="98" t="s">
        <v>1428</v>
      </c>
    </row>
    <row r="27" spans="1:10" ht="89.25">
      <c r="A27" s="99">
        <v>1</v>
      </c>
      <c r="B27" s="149"/>
      <c r="C27" s="150" t="s">
        <v>1458</v>
      </c>
      <c r="D27" s="102">
        <v>53.95</v>
      </c>
      <c r="E27" s="103" t="s">
        <v>1432</v>
      </c>
      <c r="F27" s="104"/>
      <c r="G27" s="104"/>
      <c r="H27" s="104">
        <f>D27*F27</f>
        <v>0</v>
      </c>
      <c r="I27" s="104">
        <f>D27*G27</f>
        <v>0</v>
      </c>
      <c r="J27" s="105">
        <f>H27+I27</f>
        <v>0</v>
      </c>
    </row>
    <row r="28" spans="1:10" ht="39" thickBot="1">
      <c r="A28" s="119">
        <v>2</v>
      </c>
      <c r="B28" s="151" t="s">
        <v>1459</v>
      </c>
      <c r="C28" s="152" t="s">
        <v>1460</v>
      </c>
      <c r="D28" s="122">
        <v>24.02</v>
      </c>
      <c r="E28" s="123" t="s">
        <v>1432</v>
      </c>
      <c r="F28" s="124"/>
      <c r="G28" s="124"/>
      <c r="H28" s="124">
        <f>D28*F28</f>
        <v>0</v>
      </c>
      <c r="I28" s="124">
        <f>D28*G28</f>
        <v>0</v>
      </c>
      <c r="J28" s="125">
        <f>H28+I28</f>
        <v>0</v>
      </c>
    </row>
    <row r="29" spans="1:10" ht="51" hidden="1">
      <c r="A29" s="153">
        <v>1</v>
      </c>
      <c r="B29" s="154" t="s">
        <v>1461</v>
      </c>
      <c r="C29" s="155" t="s">
        <v>1462</v>
      </c>
      <c r="D29" s="138">
        <v>0</v>
      </c>
      <c r="E29" s="139" t="s">
        <v>1432</v>
      </c>
      <c r="F29" s="140">
        <v>12500</v>
      </c>
      <c r="G29" s="140">
        <v>2500</v>
      </c>
      <c r="H29" s="140">
        <f>D29*F29</f>
        <v>0</v>
      </c>
      <c r="I29" s="140">
        <f>D29*G29</f>
        <v>0</v>
      </c>
      <c r="J29" s="141">
        <f>H29+I29</f>
        <v>0</v>
      </c>
    </row>
    <row r="30" spans="1:10" ht="64.5" hidden="1" thickBot="1">
      <c r="A30" s="156">
        <v>2</v>
      </c>
      <c r="B30" s="151" t="s">
        <v>1461</v>
      </c>
      <c r="C30" s="121" t="s">
        <v>1463</v>
      </c>
      <c r="D30" s="122">
        <v>0</v>
      </c>
      <c r="E30" s="123" t="s">
        <v>1432</v>
      </c>
      <c r="F30" s="124">
        <v>12500</v>
      </c>
      <c r="G30" s="124">
        <v>2500</v>
      </c>
      <c r="H30" s="124">
        <f>D30*F30</f>
        <v>0</v>
      </c>
      <c r="I30" s="124">
        <f>D30*G30</f>
        <v>0</v>
      </c>
      <c r="J30" s="125">
        <f>H30+I30</f>
        <v>0</v>
      </c>
    </row>
    <row r="31" spans="1:10" ht="15" customHeight="1" hidden="1" thickBot="1">
      <c r="A31" s="126">
        <v>3</v>
      </c>
      <c r="B31" s="157" t="s">
        <v>1461</v>
      </c>
      <c r="C31" s="128" t="s">
        <v>1464</v>
      </c>
      <c r="D31" s="129">
        <f>0.15*L5</f>
        <v>0</v>
      </c>
      <c r="E31" s="130" t="s">
        <v>1432</v>
      </c>
      <c r="F31" s="131">
        <v>0</v>
      </c>
      <c r="G31" s="131">
        <v>0</v>
      </c>
      <c r="H31" s="131">
        <f>D31*F31</f>
        <v>0</v>
      </c>
      <c r="I31" s="131">
        <f>D31*G31</f>
        <v>0</v>
      </c>
      <c r="J31" s="132">
        <f>H31+I31</f>
        <v>0</v>
      </c>
    </row>
    <row r="32" spans="1:10" ht="13.5" thickBot="1">
      <c r="A32" s="266" t="s">
        <v>1457</v>
      </c>
      <c r="B32" s="266"/>
      <c r="C32" s="266"/>
      <c r="D32" s="266"/>
      <c r="E32" s="266"/>
      <c r="F32" s="266"/>
      <c r="G32" s="146"/>
      <c r="H32" s="146"/>
      <c r="I32" s="146"/>
      <c r="J32" s="147">
        <f>SUM(J27:J31)</f>
        <v>0</v>
      </c>
    </row>
    <row r="33" ht="12.75">
      <c r="C33" s="67"/>
    </row>
    <row r="34" ht="15.75">
      <c r="A34" s="92" t="s">
        <v>1405</v>
      </c>
    </row>
    <row r="35" ht="13.5" thickBot="1"/>
    <row r="36" spans="1:10" ht="60" customHeight="1" thickBot="1">
      <c r="A36" s="94" t="s">
        <v>1420</v>
      </c>
      <c r="B36" s="95" t="s">
        <v>1421</v>
      </c>
      <c r="C36" s="95" t="s">
        <v>1422</v>
      </c>
      <c r="D36" s="96" t="s">
        <v>513</v>
      </c>
      <c r="E36" s="97" t="s">
        <v>1423</v>
      </c>
      <c r="F36" s="97" t="s">
        <v>1424</v>
      </c>
      <c r="G36" s="97" t="s">
        <v>1425</v>
      </c>
      <c r="H36" s="97" t="s">
        <v>1426</v>
      </c>
      <c r="I36" s="97" t="s">
        <v>1427</v>
      </c>
      <c r="J36" s="98" t="s">
        <v>1428</v>
      </c>
    </row>
    <row r="37" spans="1:10" ht="26.25" hidden="1" thickBot="1">
      <c r="A37" s="158">
        <v>1</v>
      </c>
      <c r="B37" s="159" t="s">
        <v>1465</v>
      </c>
      <c r="C37" s="160" t="s">
        <v>1466</v>
      </c>
      <c r="D37" s="161">
        <v>0</v>
      </c>
      <c r="E37" s="162" t="s">
        <v>1437</v>
      </c>
      <c r="F37" s="163">
        <v>0</v>
      </c>
      <c r="G37" s="163">
        <v>1200</v>
      </c>
      <c r="H37" s="163">
        <f aca="true" t="shared" si="3" ref="H37:H57">D37*F37</f>
        <v>0</v>
      </c>
      <c r="I37" s="163">
        <f aca="true" t="shared" si="4" ref="I37:I57">D37*G37</f>
        <v>0</v>
      </c>
      <c r="J37" s="164">
        <f aca="true" t="shared" si="5" ref="J37:J57">H37+I37</f>
        <v>0</v>
      </c>
    </row>
    <row r="38" spans="1:10" ht="38.25">
      <c r="A38" s="99">
        <v>1</v>
      </c>
      <c r="B38" s="165" t="s">
        <v>1467</v>
      </c>
      <c r="C38" s="166" t="s">
        <v>1468</v>
      </c>
      <c r="D38" s="102">
        <v>32.71</v>
      </c>
      <c r="E38" s="103" t="s">
        <v>192</v>
      </c>
      <c r="F38" s="104"/>
      <c r="G38" s="104"/>
      <c r="H38" s="104">
        <f t="shared" si="3"/>
        <v>0</v>
      </c>
      <c r="I38" s="104">
        <f t="shared" si="4"/>
        <v>0</v>
      </c>
      <c r="J38" s="105">
        <f t="shared" si="5"/>
        <v>0</v>
      </c>
    </row>
    <row r="39" spans="1:10" ht="25.5">
      <c r="A39" s="167">
        <v>2</v>
      </c>
      <c r="B39" s="168" t="s">
        <v>1465</v>
      </c>
      <c r="C39" s="108" t="s">
        <v>1469</v>
      </c>
      <c r="D39" s="109">
        <v>28.71</v>
      </c>
      <c r="E39" s="110" t="s">
        <v>1437</v>
      </c>
      <c r="F39" s="111"/>
      <c r="G39" s="111"/>
      <c r="H39" s="111">
        <f t="shared" si="3"/>
        <v>0</v>
      </c>
      <c r="I39" s="111">
        <f t="shared" si="4"/>
        <v>0</v>
      </c>
      <c r="J39" s="112">
        <f t="shared" si="5"/>
        <v>0</v>
      </c>
    </row>
    <row r="40" spans="1:10" ht="63.75">
      <c r="A40" s="167">
        <v>3</v>
      </c>
      <c r="B40" s="168" t="s">
        <v>1470</v>
      </c>
      <c r="C40" s="113" t="s">
        <v>1471</v>
      </c>
      <c r="D40" s="109">
        <v>56.5</v>
      </c>
      <c r="E40" s="110" t="s">
        <v>192</v>
      </c>
      <c r="F40" s="111"/>
      <c r="G40" s="111"/>
      <c r="H40" s="111">
        <f t="shared" si="3"/>
        <v>0</v>
      </c>
      <c r="I40" s="111">
        <f t="shared" si="4"/>
        <v>0</v>
      </c>
      <c r="J40" s="112">
        <f t="shared" si="5"/>
        <v>0</v>
      </c>
    </row>
    <row r="41" spans="1:10" ht="51" hidden="1">
      <c r="A41" s="167">
        <v>4</v>
      </c>
      <c r="B41" s="168" t="s">
        <v>1472</v>
      </c>
      <c r="C41" s="113" t="s">
        <v>1473</v>
      </c>
      <c r="D41" s="109">
        <v>0</v>
      </c>
      <c r="E41" s="110" t="s">
        <v>192</v>
      </c>
      <c r="F41" s="111"/>
      <c r="G41" s="111"/>
      <c r="H41" s="111">
        <f t="shared" si="3"/>
        <v>0</v>
      </c>
      <c r="I41" s="111">
        <f t="shared" si="4"/>
        <v>0</v>
      </c>
      <c r="J41" s="112">
        <f t="shared" si="5"/>
        <v>0</v>
      </c>
    </row>
    <row r="42" spans="1:10" ht="51">
      <c r="A42" s="167">
        <v>4</v>
      </c>
      <c r="B42" s="168" t="s">
        <v>1472</v>
      </c>
      <c r="C42" s="113" t="s">
        <v>1474</v>
      </c>
      <c r="D42" s="109">
        <v>29.6</v>
      </c>
      <c r="E42" s="110" t="s">
        <v>192</v>
      </c>
      <c r="F42" s="111"/>
      <c r="G42" s="111"/>
      <c r="H42" s="111">
        <f t="shared" si="3"/>
        <v>0</v>
      </c>
      <c r="I42" s="111">
        <f t="shared" si="4"/>
        <v>0</v>
      </c>
      <c r="J42" s="112">
        <f t="shared" si="5"/>
        <v>0</v>
      </c>
    </row>
    <row r="43" spans="1:10" ht="63.75">
      <c r="A43" s="167">
        <v>5</v>
      </c>
      <c r="B43" s="168" t="s">
        <v>1475</v>
      </c>
      <c r="C43" s="113" t="s">
        <v>1476</v>
      </c>
      <c r="D43" s="109">
        <v>38</v>
      </c>
      <c r="E43" s="110" t="s">
        <v>192</v>
      </c>
      <c r="F43" s="111"/>
      <c r="G43" s="111"/>
      <c r="H43" s="111">
        <f>D43*F43</f>
        <v>0</v>
      </c>
      <c r="I43" s="111">
        <f>D43*G43</f>
        <v>0</v>
      </c>
      <c r="J43" s="112">
        <f>H43+I43</f>
        <v>0</v>
      </c>
    </row>
    <row r="44" spans="1:10" ht="63.75">
      <c r="A44" s="167">
        <v>6</v>
      </c>
      <c r="B44" s="168" t="s">
        <v>1475</v>
      </c>
      <c r="C44" s="113" t="s">
        <v>1477</v>
      </c>
      <c r="D44" s="109">
        <v>16</v>
      </c>
      <c r="E44" s="110" t="s">
        <v>192</v>
      </c>
      <c r="F44" s="111"/>
      <c r="G44" s="111"/>
      <c r="H44" s="111">
        <f t="shared" si="3"/>
        <v>0</v>
      </c>
      <c r="I44" s="111">
        <f t="shared" si="4"/>
        <v>0</v>
      </c>
      <c r="J44" s="112">
        <f t="shared" si="5"/>
        <v>0</v>
      </c>
    </row>
    <row r="45" spans="1:10" ht="25.5" hidden="1">
      <c r="A45" s="167"/>
      <c r="B45" s="168"/>
      <c r="C45" s="113" t="s">
        <v>1478</v>
      </c>
      <c r="D45" s="109">
        <v>0</v>
      </c>
      <c r="E45" s="110" t="s">
        <v>1437</v>
      </c>
      <c r="F45" s="111"/>
      <c r="G45" s="111"/>
      <c r="H45" s="111">
        <f t="shared" si="3"/>
        <v>0</v>
      </c>
      <c r="I45" s="111">
        <f t="shared" si="4"/>
        <v>0</v>
      </c>
      <c r="J45" s="112">
        <f t="shared" si="5"/>
        <v>0</v>
      </c>
    </row>
    <row r="46" spans="1:10" ht="51" hidden="1">
      <c r="A46" s="167">
        <v>4</v>
      </c>
      <c r="B46" s="168" t="s">
        <v>1465</v>
      </c>
      <c r="C46" s="169" t="s">
        <v>1479</v>
      </c>
      <c r="D46" s="109">
        <v>0</v>
      </c>
      <c r="E46" s="110" t="s">
        <v>1437</v>
      </c>
      <c r="F46" s="111"/>
      <c r="G46" s="111"/>
      <c r="H46" s="111">
        <f>D46*F46</f>
        <v>0</v>
      </c>
      <c r="I46" s="111">
        <f>D46*G46</f>
        <v>0</v>
      </c>
      <c r="J46" s="112">
        <f>H46+I46</f>
        <v>0</v>
      </c>
    </row>
    <row r="47" spans="1:10" ht="51" hidden="1">
      <c r="A47" s="167">
        <v>5</v>
      </c>
      <c r="B47" s="168" t="s">
        <v>1465</v>
      </c>
      <c r="C47" s="169" t="s">
        <v>1480</v>
      </c>
      <c r="D47" s="109">
        <v>0</v>
      </c>
      <c r="E47" s="110" t="s">
        <v>1437</v>
      </c>
      <c r="F47" s="111"/>
      <c r="G47" s="111"/>
      <c r="H47" s="111">
        <f t="shared" si="3"/>
        <v>0</v>
      </c>
      <c r="I47" s="111">
        <f t="shared" si="4"/>
        <v>0</v>
      </c>
      <c r="J47" s="112">
        <f t="shared" si="5"/>
        <v>0</v>
      </c>
    </row>
    <row r="48" spans="1:10" ht="51" hidden="1">
      <c r="A48" s="167">
        <v>6</v>
      </c>
      <c r="B48" s="168"/>
      <c r="C48" s="169" t="s">
        <v>1481</v>
      </c>
      <c r="D48" s="109">
        <v>0</v>
      </c>
      <c r="E48" s="110" t="s">
        <v>1437</v>
      </c>
      <c r="F48" s="111"/>
      <c r="G48" s="111"/>
      <c r="H48" s="111">
        <f t="shared" si="3"/>
        <v>0</v>
      </c>
      <c r="I48" s="111">
        <f t="shared" si="4"/>
        <v>0</v>
      </c>
      <c r="J48" s="112">
        <f t="shared" si="5"/>
        <v>0</v>
      </c>
    </row>
    <row r="49" spans="1:10" ht="38.25" hidden="1">
      <c r="A49" s="167"/>
      <c r="B49" s="168"/>
      <c r="C49" s="169" t="s">
        <v>1482</v>
      </c>
      <c r="D49" s="109">
        <v>0</v>
      </c>
      <c r="E49" s="110" t="s">
        <v>1437</v>
      </c>
      <c r="F49" s="111"/>
      <c r="G49" s="111"/>
      <c r="H49" s="111">
        <f t="shared" si="3"/>
        <v>0</v>
      </c>
      <c r="I49" s="111">
        <f t="shared" si="4"/>
        <v>0</v>
      </c>
      <c r="J49" s="112">
        <f t="shared" si="5"/>
        <v>0</v>
      </c>
    </row>
    <row r="50" spans="1:10" ht="38.25" hidden="1">
      <c r="A50" s="167"/>
      <c r="B50" s="168"/>
      <c r="C50" s="169" t="s">
        <v>1483</v>
      </c>
      <c r="D50" s="109">
        <v>0</v>
      </c>
      <c r="E50" s="110" t="s">
        <v>1437</v>
      </c>
      <c r="F50" s="111"/>
      <c r="G50" s="111"/>
      <c r="H50" s="111">
        <f t="shared" si="3"/>
        <v>0</v>
      </c>
      <c r="I50" s="111">
        <f t="shared" si="4"/>
        <v>0</v>
      </c>
      <c r="J50" s="112">
        <f t="shared" si="5"/>
        <v>0</v>
      </c>
    </row>
    <row r="51" spans="1:10" ht="51" hidden="1">
      <c r="A51" s="167">
        <v>4</v>
      </c>
      <c r="B51" s="168"/>
      <c r="C51" s="169" t="s">
        <v>1484</v>
      </c>
      <c r="D51" s="109">
        <v>0</v>
      </c>
      <c r="E51" s="110" t="s">
        <v>1437</v>
      </c>
      <c r="F51" s="111"/>
      <c r="G51" s="111"/>
      <c r="H51" s="111">
        <f t="shared" si="3"/>
        <v>0</v>
      </c>
      <c r="I51" s="111">
        <f t="shared" si="4"/>
        <v>0</v>
      </c>
      <c r="J51" s="112">
        <f t="shared" si="5"/>
        <v>0</v>
      </c>
    </row>
    <row r="52" spans="1:10" ht="14.25" hidden="1">
      <c r="A52" s="167">
        <v>6</v>
      </c>
      <c r="B52" s="168"/>
      <c r="C52" s="169" t="s">
        <v>1485</v>
      </c>
      <c r="D52" s="109">
        <v>0</v>
      </c>
      <c r="E52" s="110" t="s">
        <v>1432</v>
      </c>
      <c r="F52" s="111"/>
      <c r="G52" s="111"/>
      <c r="H52" s="111">
        <f t="shared" si="3"/>
        <v>0</v>
      </c>
      <c r="I52" s="111">
        <f t="shared" si="4"/>
        <v>0</v>
      </c>
      <c r="J52" s="112">
        <f t="shared" si="5"/>
        <v>0</v>
      </c>
    </row>
    <row r="53" spans="1:10" ht="38.25" hidden="1">
      <c r="A53" s="167">
        <v>7</v>
      </c>
      <c r="B53" s="168" t="s">
        <v>1486</v>
      </c>
      <c r="C53" s="108" t="s">
        <v>1487</v>
      </c>
      <c r="D53" s="109">
        <v>0</v>
      </c>
      <c r="E53" s="110" t="s">
        <v>1437</v>
      </c>
      <c r="F53" s="111"/>
      <c r="G53" s="111"/>
      <c r="H53" s="111">
        <f t="shared" si="3"/>
        <v>0</v>
      </c>
      <c r="I53" s="111">
        <f t="shared" si="4"/>
        <v>0</v>
      </c>
      <c r="J53" s="112">
        <f t="shared" si="5"/>
        <v>0</v>
      </c>
    </row>
    <row r="54" spans="1:10" ht="38.25">
      <c r="A54" s="167">
        <v>7</v>
      </c>
      <c r="B54" s="168" t="s">
        <v>1486</v>
      </c>
      <c r="C54" s="108" t="s">
        <v>1488</v>
      </c>
      <c r="D54" s="109">
        <v>238.14</v>
      </c>
      <c r="E54" s="110" t="s">
        <v>1437</v>
      </c>
      <c r="F54" s="111"/>
      <c r="G54" s="111"/>
      <c r="H54" s="111">
        <f t="shared" si="3"/>
        <v>0</v>
      </c>
      <c r="I54" s="111">
        <f t="shared" si="4"/>
        <v>0</v>
      </c>
      <c r="J54" s="112">
        <f t="shared" si="5"/>
        <v>0</v>
      </c>
    </row>
    <row r="55" spans="1:10" ht="39" thickBot="1">
      <c r="A55" s="156">
        <v>8</v>
      </c>
      <c r="B55" s="151" t="s">
        <v>1486</v>
      </c>
      <c r="C55" s="152" t="s">
        <v>1489</v>
      </c>
      <c r="D55" s="122">
        <v>52.68</v>
      </c>
      <c r="E55" s="123" t="s">
        <v>1437</v>
      </c>
      <c r="F55" s="124"/>
      <c r="G55" s="124"/>
      <c r="H55" s="124">
        <f t="shared" si="3"/>
        <v>0</v>
      </c>
      <c r="I55" s="124">
        <f t="shared" si="4"/>
        <v>0</v>
      </c>
      <c r="J55" s="125">
        <f t="shared" si="5"/>
        <v>0</v>
      </c>
    </row>
    <row r="56" spans="1:10" ht="38.25" hidden="1">
      <c r="A56" s="153">
        <v>8</v>
      </c>
      <c r="B56" s="170" t="s">
        <v>1490</v>
      </c>
      <c r="C56" s="171" t="s">
        <v>1491</v>
      </c>
      <c r="D56" s="138">
        <v>0</v>
      </c>
      <c r="E56" s="139" t="s">
        <v>13</v>
      </c>
      <c r="F56" s="140">
        <v>1280</v>
      </c>
      <c r="G56" s="140">
        <v>1100</v>
      </c>
      <c r="H56" s="140">
        <f t="shared" si="3"/>
        <v>0</v>
      </c>
      <c r="I56" s="140">
        <f t="shared" si="4"/>
        <v>0</v>
      </c>
      <c r="J56" s="141">
        <f t="shared" si="5"/>
        <v>0</v>
      </c>
    </row>
    <row r="57" spans="1:10" ht="39" hidden="1" thickBot="1">
      <c r="A57" s="156">
        <v>9</v>
      </c>
      <c r="B57" s="172" t="s">
        <v>1490</v>
      </c>
      <c r="C57" s="173" t="s">
        <v>1492</v>
      </c>
      <c r="D57" s="122">
        <v>0</v>
      </c>
      <c r="E57" s="123" t="s">
        <v>13</v>
      </c>
      <c r="F57" s="124">
        <v>1280</v>
      </c>
      <c r="G57" s="124">
        <v>1100</v>
      </c>
      <c r="H57" s="124">
        <f t="shared" si="3"/>
        <v>0</v>
      </c>
      <c r="I57" s="124">
        <f t="shared" si="4"/>
        <v>0</v>
      </c>
      <c r="J57" s="125">
        <f t="shared" si="5"/>
        <v>0</v>
      </c>
    </row>
    <row r="58" spans="1:10" ht="13.5" thickBot="1">
      <c r="A58" s="266" t="s">
        <v>1457</v>
      </c>
      <c r="B58" s="266"/>
      <c r="C58" s="266"/>
      <c r="D58" s="266"/>
      <c r="E58" s="266"/>
      <c r="F58" s="266"/>
      <c r="G58" s="146"/>
      <c r="H58" s="146"/>
      <c r="I58" s="146"/>
      <c r="J58" s="147">
        <f>SUM(J37:J57)</f>
        <v>0</v>
      </c>
    </row>
    <row r="59" ht="12.75">
      <c r="C59" s="67"/>
    </row>
    <row r="60" ht="15.75">
      <c r="A60" s="92" t="s">
        <v>1406</v>
      </c>
    </row>
    <row r="61" ht="13.5" thickBot="1"/>
    <row r="62" spans="1:10" ht="64.5" customHeight="1" thickBot="1">
      <c r="A62" s="94" t="s">
        <v>1420</v>
      </c>
      <c r="B62" s="95" t="s">
        <v>1421</v>
      </c>
      <c r="C62" s="95" t="s">
        <v>1422</v>
      </c>
      <c r="D62" s="96" t="s">
        <v>513</v>
      </c>
      <c r="E62" s="97" t="s">
        <v>1423</v>
      </c>
      <c r="F62" s="97" t="s">
        <v>1424</v>
      </c>
      <c r="G62" s="97" t="s">
        <v>1425</v>
      </c>
      <c r="H62" s="97" t="s">
        <v>1426</v>
      </c>
      <c r="I62" s="97" t="s">
        <v>1427</v>
      </c>
      <c r="J62" s="98" t="s">
        <v>1428</v>
      </c>
    </row>
    <row r="63" spans="1:10" ht="51.75" thickBot="1">
      <c r="A63" s="174">
        <v>1</v>
      </c>
      <c r="B63" s="175" t="s">
        <v>1493</v>
      </c>
      <c r="C63" s="176" t="s">
        <v>1494</v>
      </c>
      <c r="D63" s="177">
        <v>5.06</v>
      </c>
      <c r="E63" s="178" t="s">
        <v>1432</v>
      </c>
      <c r="F63" s="179"/>
      <c r="G63" s="179"/>
      <c r="H63" s="179">
        <f aca="true" t="shared" si="6" ref="H63:H68">D63*F63</f>
        <v>0</v>
      </c>
      <c r="I63" s="179">
        <f aca="true" t="shared" si="7" ref="I63:I68">D63*G63</f>
        <v>0</v>
      </c>
      <c r="J63" s="180">
        <f aca="true" t="shared" si="8" ref="J63:J68">H63+I63</f>
        <v>0</v>
      </c>
    </row>
    <row r="64" spans="1:10" ht="12.75" hidden="1">
      <c r="A64" s="153">
        <v>2</v>
      </c>
      <c r="B64" s="154"/>
      <c r="C64" s="181" t="s">
        <v>1495</v>
      </c>
      <c r="D64" s="138">
        <v>0</v>
      </c>
      <c r="E64" s="139" t="s">
        <v>192</v>
      </c>
      <c r="F64" s="140">
        <v>0</v>
      </c>
      <c r="G64" s="140">
        <v>600</v>
      </c>
      <c r="H64" s="140">
        <f t="shared" si="6"/>
        <v>0</v>
      </c>
      <c r="I64" s="140">
        <f t="shared" si="7"/>
        <v>0</v>
      </c>
      <c r="J64" s="141">
        <f t="shared" si="8"/>
        <v>0</v>
      </c>
    </row>
    <row r="65" spans="1:10" ht="25.5" hidden="1">
      <c r="A65" s="167">
        <v>3</v>
      </c>
      <c r="B65" s="168"/>
      <c r="C65" s="182" t="s">
        <v>1496</v>
      </c>
      <c r="D65" s="109">
        <v>0</v>
      </c>
      <c r="E65" s="110" t="s">
        <v>1437</v>
      </c>
      <c r="F65" s="111">
        <v>0</v>
      </c>
      <c r="G65" s="111">
        <v>1200</v>
      </c>
      <c r="H65" s="111">
        <f t="shared" si="6"/>
        <v>0</v>
      </c>
      <c r="I65" s="111">
        <f t="shared" si="7"/>
        <v>0</v>
      </c>
      <c r="J65" s="112">
        <f t="shared" si="8"/>
        <v>0</v>
      </c>
    </row>
    <row r="66" spans="1:10" ht="89.25" hidden="1">
      <c r="A66" s="167">
        <v>3</v>
      </c>
      <c r="B66" s="168" t="s">
        <v>1497</v>
      </c>
      <c r="C66" s="108" t="s">
        <v>1498</v>
      </c>
      <c r="D66" s="109">
        <v>0</v>
      </c>
      <c r="E66" s="110" t="s">
        <v>1432</v>
      </c>
      <c r="F66" s="111">
        <v>0</v>
      </c>
      <c r="G66" s="111">
        <v>0</v>
      </c>
      <c r="H66" s="111">
        <f t="shared" si="6"/>
        <v>0</v>
      </c>
      <c r="I66" s="111">
        <f t="shared" si="7"/>
        <v>0</v>
      </c>
      <c r="J66" s="112">
        <f t="shared" si="8"/>
        <v>0</v>
      </c>
    </row>
    <row r="67" spans="1:10" ht="89.25" hidden="1">
      <c r="A67" s="167">
        <v>4</v>
      </c>
      <c r="B67" s="168"/>
      <c r="C67" s="108" t="s">
        <v>1499</v>
      </c>
      <c r="D67" s="109">
        <f>0.07*L7</f>
        <v>0</v>
      </c>
      <c r="E67" s="110" t="s">
        <v>1432</v>
      </c>
      <c r="F67" s="111">
        <v>78000</v>
      </c>
      <c r="G67" s="111">
        <v>16000</v>
      </c>
      <c r="H67" s="111">
        <f t="shared" si="6"/>
        <v>0</v>
      </c>
      <c r="I67" s="111">
        <f t="shared" si="7"/>
        <v>0</v>
      </c>
      <c r="J67" s="112">
        <f t="shared" si="8"/>
        <v>0</v>
      </c>
    </row>
    <row r="68" spans="1:10" ht="90" hidden="1" thickBot="1">
      <c r="A68" s="156">
        <v>5</v>
      </c>
      <c r="B68" s="151" t="s">
        <v>1500</v>
      </c>
      <c r="C68" s="173" t="s">
        <v>1501</v>
      </c>
      <c r="D68" s="122">
        <f>L7*0.05+L6*0.05</f>
        <v>0</v>
      </c>
      <c r="E68" s="123" t="s">
        <v>1432</v>
      </c>
      <c r="F68" s="124">
        <v>85000</v>
      </c>
      <c r="G68" s="124">
        <v>16000</v>
      </c>
      <c r="H68" s="124">
        <f t="shared" si="6"/>
        <v>0</v>
      </c>
      <c r="I68" s="124">
        <f t="shared" si="7"/>
        <v>0</v>
      </c>
      <c r="J68" s="125">
        <f t="shared" si="8"/>
        <v>0</v>
      </c>
    </row>
    <row r="69" spans="1:10" ht="13.5" thickBot="1">
      <c r="A69" s="266" t="s">
        <v>1457</v>
      </c>
      <c r="B69" s="266"/>
      <c r="C69" s="266"/>
      <c r="D69" s="266"/>
      <c r="E69" s="266"/>
      <c r="F69" s="266"/>
      <c r="G69" s="146"/>
      <c r="H69" s="146"/>
      <c r="I69" s="146"/>
      <c r="J69" s="147">
        <f>SUM(J63:J68)</f>
        <v>0</v>
      </c>
    </row>
    <row r="70" spans="1:10" ht="12.75">
      <c r="A70" s="146"/>
      <c r="B70" s="146"/>
      <c r="C70" s="146"/>
      <c r="D70" s="146"/>
      <c r="E70" s="146"/>
      <c r="F70" s="146"/>
      <c r="G70" s="146"/>
      <c r="H70" s="146"/>
      <c r="I70" s="146"/>
      <c r="J70" s="148"/>
    </row>
    <row r="71" ht="15.75">
      <c r="A71" s="92" t="s">
        <v>1407</v>
      </c>
    </row>
    <row r="72" ht="13.5" thickBot="1"/>
    <row r="73" spans="1:10" ht="60" customHeight="1" thickBot="1">
      <c r="A73" s="94" t="s">
        <v>1420</v>
      </c>
      <c r="B73" s="95" t="s">
        <v>1421</v>
      </c>
      <c r="C73" s="95" t="s">
        <v>1422</v>
      </c>
      <c r="D73" s="96" t="s">
        <v>513</v>
      </c>
      <c r="E73" s="97" t="s">
        <v>1423</v>
      </c>
      <c r="F73" s="97" t="s">
        <v>1424</v>
      </c>
      <c r="G73" s="97" t="s">
        <v>1425</v>
      </c>
      <c r="H73" s="97" t="s">
        <v>1426</v>
      </c>
      <c r="I73" s="97" t="s">
        <v>1427</v>
      </c>
      <c r="J73" s="98" t="s">
        <v>1428</v>
      </c>
    </row>
    <row r="74" spans="1:10" ht="15" hidden="1" thickBot="1">
      <c r="A74" s="183">
        <v>1</v>
      </c>
      <c r="B74" s="184" t="s">
        <v>1502</v>
      </c>
      <c r="C74" s="160" t="s">
        <v>1503</v>
      </c>
      <c r="D74" s="161">
        <v>0</v>
      </c>
      <c r="E74" s="162" t="s">
        <v>1432</v>
      </c>
      <c r="F74" s="163">
        <v>25000</v>
      </c>
      <c r="G74" s="163">
        <v>10000</v>
      </c>
      <c r="H74" s="163">
        <f>D74*F74</f>
        <v>0</v>
      </c>
      <c r="I74" s="163">
        <f>D74*G74</f>
        <v>0</v>
      </c>
      <c r="J74" s="164">
        <f>H74+I74</f>
        <v>0</v>
      </c>
    </row>
    <row r="75" spans="1:10" ht="26.25" thickBot="1">
      <c r="A75" s="174">
        <v>1</v>
      </c>
      <c r="B75" s="185" t="s">
        <v>1502</v>
      </c>
      <c r="C75" s="176" t="s">
        <v>1504</v>
      </c>
      <c r="D75" s="177">
        <v>8.4</v>
      </c>
      <c r="E75" s="178" t="s">
        <v>1437</v>
      </c>
      <c r="F75" s="179"/>
      <c r="G75" s="179"/>
      <c r="H75" s="179">
        <f>D75*F75</f>
        <v>0</v>
      </c>
      <c r="I75" s="179">
        <f>D75*G75</f>
        <v>0</v>
      </c>
      <c r="J75" s="180">
        <f>H75+I75</f>
        <v>0</v>
      </c>
    </row>
    <row r="76" spans="1:10" ht="51" hidden="1">
      <c r="A76" s="186">
        <v>3</v>
      </c>
      <c r="B76" s="170"/>
      <c r="C76" s="187" t="s">
        <v>1505</v>
      </c>
      <c r="D76" s="138">
        <v>0</v>
      </c>
      <c r="E76" s="139" t="s">
        <v>1437</v>
      </c>
      <c r="F76" s="188">
        <v>0</v>
      </c>
      <c r="G76" s="188">
        <v>243</v>
      </c>
      <c r="H76" s="140">
        <f>D76*F76</f>
        <v>0</v>
      </c>
      <c r="I76" s="140">
        <f>D76*G76</f>
        <v>0</v>
      </c>
      <c r="J76" s="141">
        <f>H76+I76</f>
        <v>0</v>
      </c>
    </row>
    <row r="77" spans="1:10" ht="64.5" hidden="1" thickBot="1">
      <c r="A77" s="119">
        <v>4</v>
      </c>
      <c r="B77" s="172"/>
      <c r="C77" s="189" t="s">
        <v>1506</v>
      </c>
      <c r="D77" s="122">
        <v>0</v>
      </c>
      <c r="E77" s="123" t="s">
        <v>192</v>
      </c>
      <c r="F77" s="190">
        <v>4698</v>
      </c>
      <c r="G77" s="190">
        <v>3011</v>
      </c>
      <c r="H77" s="124">
        <f>D77*F77</f>
        <v>0</v>
      </c>
      <c r="I77" s="124">
        <f>D77*G77</f>
        <v>0</v>
      </c>
      <c r="J77" s="125">
        <f>H77+I77</f>
        <v>0</v>
      </c>
    </row>
    <row r="78" spans="1:10" ht="13.5" thickBot="1">
      <c r="A78" s="266" t="s">
        <v>1457</v>
      </c>
      <c r="B78" s="266"/>
      <c r="C78" s="266"/>
      <c r="D78" s="266"/>
      <c r="E78" s="266"/>
      <c r="F78" s="266"/>
      <c r="G78" s="146"/>
      <c r="H78" s="146"/>
      <c r="I78" s="146"/>
      <c r="J78" s="147">
        <f>SUM(J74:J77)</f>
        <v>0</v>
      </c>
    </row>
    <row r="79" spans="1:10" ht="12.75">
      <c r="A79" s="191"/>
      <c r="B79" s="192"/>
      <c r="C79" s="193"/>
      <c r="D79" s="194"/>
      <c r="E79" s="195"/>
      <c r="F79" s="196"/>
      <c r="G79" s="196"/>
      <c r="H79" s="196"/>
      <c r="I79" s="196"/>
      <c r="J79" s="197"/>
    </row>
    <row r="80" ht="15.75">
      <c r="A80" s="92" t="s">
        <v>1408</v>
      </c>
    </row>
    <row r="81" ht="13.5" thickBot="1"/>
    <row r="82" spans="1:10" ht="60.75" customHeight="1" thickBot="1">
      <c r="A82" s="198" t="s">
        <v>1420</v>
      </c>
      <c r="B82" s="199" t="s">
        <v>1421</v>
      </c>
      <c r="C82" s="199" t="s">
        <v>1422</v>
      </c>
      <c r="D82" s="200" t="s">
        <v>513</v>
      </c>
      <c r="E82" s="201" t="s">
        <v>1423</v>
      </c>
      <c r="F82" s="201" t="s">
        <v>1424</v>
      </c>
      <c r="G82" s="201" t="s">
        <v>1425</v>
      </c>
      <c r="H82" s="201" t="s">
        <v>1426</v>
      </c>
      <c r="I82" s="201" t="s">
        <v>1427</v>
      </c>
      <c r="J82" s="202" t="s">
        <v>1428</v>
      </c>
    </row>
    <row r="83" spans="1:10" ht="51.75" hidden="1" thickBot="1">
      <c r="A83" s="186">
        <v>1</v>
      </c>
      <c r="B83" s="154" t="s">
        <v>1507</v>
      </c>
      <c r="C83" s="181" t="s">
        <v>1508</v>
      </c>
      <c r="D83" s="138">
        <v>0</v>
      </c>
      <c r="E83" s="139" t="s">
        <v>13</v>
      </c>
      <c r="F83" s="140">
        <v>0</v>
      </c>
      <c r="G83" s="140">
        <v>8000</v>
      </c>
      <c r="H83" s="140">
        <f aca="true" t="shared" si="9" ref="H83:H91">D83*F83</f>
        <v>0</v>
      </c>
      <c r="I83" s="140">
        <f aca="true" t="shared" si="10" ref="I83:I91">D83*G83</f>
        <v>0</v>
      </c>
      <c r="J83" s="141">
        <f aca="true" t="shared" si="11" ref="J83:J91">H83+I83</f>
        <v>0</v>
      </c>
    </row>
    <row r="84" spans="1:10" ht="39" hidden="1" thickBot="1">
      <c r="A84" s="167">
        <v>2</v>
      </c>
      <c r="B84" s="168" t="s">
        <v>1509</v>
      </c>
      <c r="C84" s="203" t="s">
        <v>1510</v>
      </c>
      <c r="D84" s="109">
        <v>0</v>
      </c>
      <c r="E84" s="110" t="s">
        <v>13</v>
      </c>
      <c r="F84" s="111">
        <v>0</v>
      </c>
      <c r="G84" s="111">
        <v>2000</v>
      </c>
      <c r="H84" s="111">
        <f t="shared" si="9"/>
        <v>0</v>
      </c>
      <c r="I84" s="111">
        <f t="shared" si="10"/>
        <v>0</v>
      </c>
      <c r="J84" s="112">
        <f t="shared" si="11"/>
        <v>0</v>
      </c>
    </row>
    <row r="85" spans="1:10" ht="39" hidden="1" thickBot="1">
      <c r="A85" s="204">
        <v>3</v>
      </c>
      <c r="B85" s="205"/>
      <c r="C85" s="206" t="s">
        <v>1511</v>
      </c>
      <c r="D85" s="207">
        <v>0</v>
      </c>
      <c r="E85" s="208" t="s">
        <v>13</v>
      </c>
      <c r="F85" s="209">
        <v>0</v>
      </c>
      <c r="G85" s="209">
        <v>1800</v>
      </c>
      <c r="H85" s="209">
        <f t="shared" si="9"/>
        <v>0</v>
      </c>
      <c r="I85" s="209">
        <f t="shared" si="10"/>
        <v>0</v>
      </c>
      <c r="J85" s="210">
        <f t="shared" si="11"/>
        <v>0</v>
      </c>
    </row>
    <row r="86" spans="1:10" ht="63.75">
      <c r="A86" s="211">
        <v>1</v>
      </c>
      <c r="B86" s="165" t="s">
        <v>1512</v>
      </c>
      <c r="C86" s="212" t="s">
        <v>1513</v>
      </c>
      <c r="D86" s="102">
        <v>2</v>
      </c>
      <c r="E86" s="103" t="s">
        <v>13</v>
      </c>
      <c r="F86" s="104"/>
      <c r="G86" s="104"/>
      <c r="H86" s="104">
        <f t="shared" si="9"/>
        <v>0</v>
      </c>
      <c r="I86" s="104">
        <f t="shared" si="10"/>
        <v>0</v>
      </c>
      <c r="J86" s="105">
        <f t="shared" si="11"/>
        <v>0</v>
      </c>
    </row>
    <row r="87" spans="1:10" ht="63.75">
      <c r="A87" s="167">
        <v>2</v>
      </c>
      <c r="B87" s="168" t="s">
        <v>1514</v>
      </c>
      <c r="C87" s="182" t="s">
        <v>1515</v>
      </c>
      <c r="D87" s="109">
        <v>2</v>
      </c>
      <c r="E87" s="110" t="s">
        <v>13</v>
      </c>
      <c r="F87" s="111"/>
      <c r="G87" s="111"/>
      <c r="H87" s="111">
        <f t="shared" si="9"/>
        <v>0</v>
      </c>
      <c r="I87" s="111">
        <f t="shared" si="10"/>
        <v>0</v>
      </c>
      <c r="J87" s="112">
        <f t="shared" si="11"/>
        <v>0</v>
      </c>
    </row>
    <row r="88" spans="1:10" ht="38.25" hidden="1">
      <c r="A88" s="167">
        <v>3</v>
      </c>
      <c r="B88" s="168"/>
      <c r="C88" s="213" t="s">
        <v>1516</v>
      </c>
      <c r="D88" s="109">
        <v>0</v>
      </c>
      <c r="E88" s="110" t="s">
        <v>13</v>
      </c>
      <c r="F88" s="111"/>
      <c r="G88" s="111"/>
      <c r="H88" s="111">
        <f t="shared" si="9"/>
        <v>0</v>
      </c>
      <c r="I88" s="111">
        <f t="shared" si="10"/>
        <v>0</v>
      </c>
      <c r="J88" s="112">
        <f t="shared" si="11"/>
        <v>0</v>
      </c>
    </row>
    <row r="89" spans="1:10" ht="25.5" hidden="1">
      <c r="A89" s="167">
        <v>4</v>
      </c>
      <c r="B89" s="168" t="s">
        <v>1517</v>
      </c>
      <c r="C89" s="214" t="s">
        <v>1518</v>
      </c>
      <c r="D89" s="109">
        <v>0</v>
      </c>
      <c r="E89" s="110" t="s">
        <v>1437</v>
      </c>
      <c r="F89" s="111"/>
      <c r="G89" s="111"/>
      <c r="H89" s="111">
        <f t="shared" si="9"/>
        <v>0</v>
      </c>
      <c r="I89" s="111">
        <f t="shared" si="10"/>
        <v>0</v>
      </c>
      <c r="J89" s="112">
        <f>H89+I89</f>
        <v>0</v>
      </c>
    </row>
    <row r="90" spans="1:10" ht="26.25" thickBot="1">
      <c r="A90" s="156">
        <v>3</v>
      </c>
      <c r="B90" s="151" t="s">
        <v>1517</v>
      </c>
      <c r="C90" s="215" t="s">
        <v>1519</v>
      </c>
      <c r="D90" s="122">
        <v>3.86</v>
      </c>
      <c r="E90" s="123" t="s">
        <v>1437</v>
      </c>
      <c r="F90" s="124"/>
      <c r="G90" s="124"/>
      <c r="H90" s="124">
        <f t="shared" si="9"/>
        <v>0</v>
      </c>
      <c r="I90" s="124">
        <f t="shared" si="10"/>
        <v>0</v>
      </c>
      <c r="J90" s="125">
        <f>H90+I90</f>
        <v>0</v>
      </c>
    </row>
    <row r="91" spans="1:10" ht="26.25" hidden="1" thickBot="1">
      <c r="A91" s="126">
        <v>2</v>
      </c>
      <c r="B91" s="157" t="s">
        <v>1517</v>
      </c>
      <c r="C91" s="216" t="s">
        <v>1520</v>
      </c>
      <c r="D91" s="129">
        <v>0</v>
      </c>
      <c r="E91" s="130" t="s">
        <v>1437</v>
      </c>
      <c r="F91" s="131">
        <v>9000</v>
      </c>
      <c r="G91" s="131">
        <v>2500</v>
      </c>
      <c r="H91" s="131">
        <f t="shared" si="9"/>
        <v>0</v>
      </c>
      <c r="I91" s="131">
        <f t="shared" si="10"/>
        <v>0</v>
      </c>
      <c r="J91" s="132">
        <f t="shared" si="11"/>
        <v>0</v>
      </c>
    </row>
    <row r="92" spans="1:10" ht="13.5" thickBot="1">
      <c r="A92" s="266" t="s">
        <v>1457</v>
      </c>
      <c r="B92" s="266"/>
      <c r="C92" s="266"/>
      <c r="D92" s="266"/>
      <c r="E92" s="266"/>
      <c r="F92" s="266"/>
      <c r="G92" s="146"/>
      <c r="H92" s="146"/>
      <c r="I92" s="146"/>
      <c r="J92" s="147">
        <f>SUM(J83:J91)</f>
        <v>0</v>
      </c>
    </row>
    <row r="93" spans="1:10" ht="12.75">
      <c r="A93" s="217"/>
      <c r="B93" s="93"/>
      <c r="C93" s="218"/>
      <c r="D93" s="194"/>
      <c r="E93" s="195"/>
      <c r="F93" s="196"/>
      <c r="G93" s="196"/>
      <c r="H93" s="196"/>
      <c r="I93" s="196"/>
      <c r="J93" s="197"/>
    </row>
    <row r="94" ht="15.75">
      <c r="A94" s="92" t="s">
        <v>1409</v>
      </c>
    </row>
    <row r="95" ht="13.5" thickBot="1"/>
    <row r="96" spans="1:10" ht="61.5" customHeight="1" thickBot="1">
      <c r="A96" s="94" t="s">
        <v>1420</v>
      </c>
      <c r="B96" s="95" t="s">
        <v>1421</v>
      </c>
      <c r="C96" s="95" t="s">
        <v>1422</v>
      </c>
      <c r="D96" s="96" t="s">
        <v>513</v>
      </c>
      <c r="E96" s="97" t="s">
        <v>1423</v>
      </c>
      <c r="F96" s="97" t="s">
        <v>1424</v>
      </c>
      <c r="G96" s="97" t="s">
        <v>1425</v>
      </c>
      <c r="H96" s="97" t="s">
        <v>1426</v>
      </c>
      <c r="I96" s="97" t="s">
        <v>1427</v>
      </c>
      <c r="J96" s="98" t="s">
        <v>1428</v>
      </c>
    </row>
    <row r="97" spans="1:10" ht="12.75">
      <c r="A97" s="211">
        <v>1</v>
      </c>
      <c r="B97" s="219" t="s">
        <v>1521</v>
      </c>
      <c r="C97" s="220" t="s">
        <v>1522</v>
      </c>
      <c r="D97" s="102">
        <v>1</v>
      </c>
      <c r="E97" s="103" t="s">
        <v>1523</v>
      </c>
      <c r="F97" s="104"/>
      <c r="G97" s="104"/>
      <c r="H97" s="104">
        <f>D97*F97</f>
        <v>0</v>
      </c>
      <c r="I97" s="104">
        <f>D97*G97</f>
        <v>0</v>
      </c>
      <c r="J97" s="105">
        <f>H97+I97</f>
        <v>0</v>
      </c>
    </row>
    <row r="98" spans="1:10" ht="25.5" hidden="1">
      <c r="A98" s="167">
        <v>2</v>
      </c>
      <c r="B98" s="221" t="s">
        <v>1521</v>
      </c>
      <c r="C98" s="213" t="s">
        <v>1524</v>
      </c>
      <c r="D98" s="109">
        <v>0</v>
      </c>
      <c r="E98" s="110" t="s">
        <v>13</v>
      </c>
      <c r="F98" s="111"/>
      <c r="G98" s="111"/>
      <c r="H98" s="111">
        <f>D98*F98</f>
        <v>0</v>
      </c>
      <c r="I98" s="111">
        <f>D98*G98</f>
        <v>0</v>
      </c>
      <c r="J98" s="112">
        <f>H98+I98</f>
        <v>0</v>
      </c>
    </row>
    <row r="99" spans="1:10" ht="14.25">
      <c r="A99" s="167">
        <v>2</v>
      </c>
      <c r="B99" s="221" t="s">
        <v>1525</v>
      </c>
      <c r="C99" s="213" t="s">
        <v>1526</v>
      </c>
      <c r="D99" s="109">
        <f>D10</f>
        <v>290.82</v>
      </c>
      <c r="E99" s="110" t="s">
        <v>1437</v>
      </c>
      <c r="F99" s="111"/>
      <c r="G99" s="111"/>
      <c r="H99" s="111">
        <f>D99*F99</f>
        <v>0</v>
      </c>
      <c r="I99" s="111">
        <f>D99*G99</f>
        <v>0</v>
      </c>
      <c r="J99" s="112">
        <f>H99+I99</f>
        <v>0</v>
      </c>
    </row>
    <row r="100" spans="1:10" ht="12.75">
      <c r="A100" s="167">
        <v>3</v>
      </c>
      <c r="B100" s="221" t="s">
        <v>1527</v>
      </c>
      <c r="C100" s="213" t="s">
        <v>1528</v>
      </c>
      <c r="D100" s="109">
        <v>15</v>
      </c>
      <c r="E100" s="110" t="s">
        <v>1529</v>
      </c>
      <c r="F100" s="111"/>
      <c r="G100" s="111"/>
      <c r="H100" s="111">
        <f>D100*F100</f>
        <v>0</v>
      </c>
      <c r="I100" s="111">
        <f>D100*G100</f>
        <v>0</v>
      </c>
      <c r="J100" s="112">
        <f>H100+I100</f>
        <v>0</v>
      </c>
    </row>
    <row r="101" spans="1:10" ht="12.75">
      <c r="A101" s="167">
        <v>4</v>
      </c>
      <c r="B101" s="221" t="s">
        <v>1530</v>
      </c>
      <c r="C101" s="213" t="s">
        <v>1531</v>
      </c>
      <c r="D101" s="109">
        <v>4</v>
      </c>
      <c r="E101" s="110" t="s">
        <v>13</v>
      </c>
      <c r="F101" s="111"/>
      <c r="G101" s="111"/>
      <c r="H101" s="111">
        <f aca="true" t="shared" si="12" ref="H101:H107">D101*F101</f>
        <v>0</v>
      </c>
      <c r="I101" s="111">
        <f aca="true" t="shared" si="13" ref="I101:I107">D101*G101</f>
        <v>0</v>
      </c>
      <c r="J101" s="112">
        <f aca="true" t="shared" si="14" ref="J101:J107">H101+I101</f>
        <v>0</v>
      </c>
    </row>
    <row r="102" spans="1:10" ht="12.75" hidden="1">
      <c r="A102" s="167">
        <v>5</v>
      </c>
      <c r="B102" s="221"/>
      <c r="C102" s="213" t="s">
        <v>1532</v>
      </c>
      <c r="D102" s="109">
        <v>0</v>
      </c>
      <c r="E102" s="110" t="s">
        <v>192</v>
      </c>
      <c r="F102" s="111"/>
      <c r="G102" s="111"/>
      <c r="H102" s="111">
        <f t="shared" si="12"/>
        <v>0</v>
      </c>
      <c r="I102" s="111">
        <f t="shared" si="13"/>
        <v>0</v>
      </c>
      <c r="J102" s="112">
        <f t="shared" si="14"/>
        <v>0</v>
      </c>
    </row>
    <row r="103" spans="1:10" ht="12.75" hidden="1">
      <c r="A103" s="167">
        <v>6</v>
      </c>
      <c r="B103" s="221"/>
      <c r="C103" s="213" t="s">
        <v>1533</v>
      </c>
      <c r="D103" s="109">
        <v>0</v>
      </c>
      <c r="E103" s="110" t="s">
        <v>13</v>
      </c>
      <c r="F103" s="111"/>
      <c r="G103" s="111"/>
      <c r="H103" s="111">
        <f t="shared" si="12"/>
        <v>0</v>
      </c>
      <c r="I103" s="111">
        <f t="shared" si="13"/>
        <v>0</v>
      </c>
      <c r="J103" s="112">
        <f t="shared" si="14"/>
        <v>0</v>
      </c>
    </row>
    <row r="104" spans="1:10" ht="12.75" hidden="1">
      <c r="A104" s="167">
        <v>2</v>
      </c>
      <c r="B104" s="221"/>
      <c r="C104" s="213" t="s">
        <v>1534</v>
      </c>
      <c r="D104" s="109">
        <v>0</v>
      </c>
      <c r="E104" s="110" t="s">
        <v>192</v>
      </c>
      <c r="F104" s="111"/>
      <c r="G104" s="111"/>
      <c r="H104" s="111">
        <f t="shared" si="12"/>
        <v>0</v>
      </c>
      <c r="I104" s="111">
        <f t="shared" si="13"/>
        <v>0</v>
      </c>
      <c r="J104" s="112">
        <f t="shared" si="14"/>
        <v>0</v>
      </c>
    </row>
    <row r="105" spans="1:10" ht="12.75" hidden="1">
      <c r="A105" s="167">
        <v>3</v>
      </c>
      <c r="B105" s="221"/>
      <c r="C105" s="213" t="s">
        <v>1535</v>
      </c>
      <c r="D105" s="109">
        <v>0</v>
      </c>
      <c r="E105" s="110" t="s">
        <v>192</v>
      </c>
      <c r="F105" s="111"/>
      <c r="G105" s="111"/>
      <c r="H105" s="111">
        <f t="shared" si="12"/>
        <v>0</v>
      </c>
      <c r="I105" s="111">
        <f t="shared" si="13"/>
        <v>0</v>
      </c>
      <c r="J105" s="112">
        <f t="shared" si="14"/>
        <v>0</v>
      </c>
    </row>
    <row r="106" spans="1:10" ht="12.75" hidden="1">
      <c r="A106" s="167">
        <v>8</v>
      </c>
      <c r="B106" s="221"/>
      <c r="C106" s="213" t="s">
        <v>1536</v>
      </c>
      <c r="D106" s="109">
        <v>0</v>
      </c>
      <c r="E106" s="110" t="s">
        <v>13</v>
      </c>
      <c r="F106" s="111"/>
      <c r="G106" s="111"/>
      <c r="H106" s="111">
        <f t="shared" si="12"/>
        <v>0</v>
      </c>
      <c r="I106" s="111">
        <f t="shared" si="13"/>
        <v>0</v>
      </c>
      <c r="J106" s="112">
        <f t="shared" si="14"/>
        <v>0</v>
      </c>
    </row>
    <row r="107" spans="1:10" ht="12.75" hidden="1">
      <c r="A107" s="167">
        <v>9</v>
      </c>
      <c r="B107" s="221"/>
      <c r="C107" s="213" t="s">
        <v>1537</v>
      </c>
      <c r="D107" s="109">
        <v>0</v>
      </c>
      <c r="E107" s="110" t="s">
        <v>13</v>
      </c>
      <c r="F107" s="111"/>
      <c r="G107" s="111"/>
      <c r="H107" s="111">
        <f t="shared" si="12"/>
        <v>0</v>
      </c>
      <c r="I107" s="111">
        <f t="shared" si="13"/>
        <v>0</v>
      </c>
      <c r="J107" s="112">
        <f t="shared" si="14"/>
        <v>0</v>
      </c>
    </row>
    <row r="108" spans="1:10" ht="12.75" hidden="1">
      <c r="A108" s="167">
        <v>10</v>
      </c>
      <c r="B108" s="221" t="s">
        <v>1530</v>
      </c>
      <c r="C108" s="213" t="s">
        <v>1538</v>
      </c>
      <c r="D108" s="109">
        <v>0</v>
      </c>
      <c r="E108" s="110" t="s">
        <v>13</v>
      </c>
      <c r="F108" s="111"/>
      <c r="G108" s="111"/>
      <c r="H108" s="111">
        <f>D108*F108</f>
        <v>0</v>
      </c>
      <c r="I108" s="111">
        <f>D108*G108</f>
        <v>0</v>
      </c>
      <c r="J108" s="112">
        <f>H108+I108</f>
        <v>0</v>
      </c>
    </row>
    <row r="109" spans="1:10" ht="38.25">
      <c r="A109" s="167">
        <v>5</v>
      </c>
      <c r="B109" s="222" t="s">
        <v>1539</v>
      </c>
      <c r="C109" s="223" t="s">
        <v>1540</v>
      </c>
      <c r="D109" s="109">
        <v>6</v>
      </c>
      <c r="E109" s="110" t="s">
        <v>13</v>
      </c>
      <c r="F109" s="224"/>
      <c r="G109" s="224"/>
      <c r="H109" s="224">
        <f>D109*F109</f>
        <v>0</v>
      </c>
      <c r="I109" s="224">
        <f>D109*G109</f>
        <v>0</v>
      </c>
      <c r="J109" s="112">
        <f>H109+I109</f>
        <v>0</v>
      </c>
    </row>
    <row r="110" spans="1:10" ht="12.75">
      <c r="A110" s="167">
        <v>6</v>
      </c>
      <c r="B110" s="222"/>
      <c r="C110" s="223" t="s">
        <v>1541</v>
      </c>
      <c r="D110" s="109">
        <v>2</v>
      </c>
      <c r="E110" s="110" t="s">
        <v>13</v>
      </c>
      <c r="F110" s="224"/>
      <c r="G110" s="224"/>
      <c r="H110" s="224">
        <f>D110*F110</f>
        <v>0</v>
      </c>
      <c r="I110" s="224">
        <f>D110*G110</f>
        <v>0</v>
      </c>
      <c r="J110" s="112">
        <f>H110+I110</f>
        <v>0</v>
      </c>
    </row>
    <row r="111" spans="1:10" ht="12.75" customHeight="1" thickBot="1">
      <c r="A111" s="156">
        <v>7</v>
      </c>
      <c r="B111" s="225"/>
      <c r="C111" s="173" t="s">
        <v>1542</v>
      </c>
      <c r="D111" s="122">
        <v>9.6</v>
      </c>
      <c r="E111" s="123" t="s">
        <v>1437</v>
      </c>
      <c r="F111" s="124"/>
      <c r="G111" s="124"/>
      <c r="H111" s="124">
        <f>D111*F111</f>
        <v>0</v>
      </c>
      <c r="I111" s="124">
        <f>D111*G111</f>
        <v>0</v>
      </c>
      <c r="J111" s="125">
        <f>H111+I111</f>
        <v>0</v>
      </c>
    </row>
    <row r="112" spans="1:10" ht="12.75" customHeight="1" hidden="1">
      <c r="A112" s="153"/>
      <c r="B112" s="226"/>
      <c r="C112" s="171"/>
      <c r="D112" s="138"/>
      <c r="E112" s="139"/>
      <c r="F112" s="140"/>
      <c r="G112" s="140"/>
      <c r="H112" s="140"/>
      <c r="I112" s="140"/>
      <c r="J112" s="141"/>
    </row>
    <row r="113" spans="1:10" ht="12.75" customHeight="1" hidden="1">
      <c r="A113" s="167">
        <v>6</v>
      </c>
      <c r="B113" s="221"/>
      <c r="C113" s="213" t="s">
        <v>1543</v>
      </c>
      <c r="D113" s="109">
        <v>0</v>
      </c>
      <c r="E113" s="110" t="s">
        <v>13</v>
      </c>
      <c r="F113" s="224"/>
      <c r="G113" s="224"/>
      <c r="H113" s="224"/>
      <c r="I113" s="224"/>
      <c r="J113" s="112"/>
    </row>
    <row r="114" spans="1:10" ht="12.75" customHeight="1" hidden="1">
      <c r="A114" s="167"/>
      <c r="B114" s="221"/>
      <c r="C114" s="213" t="s">
        <v>1544</v>
      </c>
      <c r="D114" s="109">
        <v>0</v>
      </c>
      <c r="E114" s="110" t="s">
        <v>13</v>
      </c>
      <c r="F114" s="224"/>
      <c r="G114" s="224"/>
      <c r="H114" s="224"/>
      <c r="I114" s="224"/>
      <c r="J114" s="112"/>
    </row>
    <row r="115" spans="1:10" ht="63.75" customHeight="1" hidden="1">
      <c r="A115" s="167">
        <v>3</v>
      </c>
      <c r="B115" s="221"/>
      <c r="C115" s="115" t="s">
        <v>1545</v>
      </c>
      <c r="D115" s="109">
        <v>0</v>
      </c>
      <c r="E115" s="110" t="s">
        <v>13</v>
      </c>
      <c r="F115" s="224"/>
      <c r="G115" s="224"/>
      <c r="H115" s="224"/>
      <c r="I115" s="224"/>
      <c r="J115" s="112"/>
    </row>
    <row r="116" spans="1:10" ht="26.25" hidden="1" thickBot="1">
      <c r="A116" s="156">
        <v>4</v>
      </c>
      <c r="B116" s="227" t="s">
        <v>1539</v>
      </c>
      <c r="C116" s="173" t="s">
        <v>1546</v>
      </c>
      <c r="D116" s="122">
        <v>0</v>
      </c>
      <c r="E116" s="123" t="s">
        <v>192</v>
      </c>
      <c r="F116" s="228">
        <v>15000</v>
      </c>
      <c r="G116" s="228">
        <v>8500</v>
      </c>
      <c r="H116" s="124">
        <f>D116*F116</f>
        <v>0</v>
      </c>
      <c r="I116" s="124">
        <f>D116*G116</f>
        <v>0</v>
      </c>
      <c r="J116" s="125">
        <f>H116+I116</f>
        <v>0</v>
      </c>
    </row>
    <row r="117" spans="1:10" ht="14.25" hidden="1">
      <c r="A117" s="153">
        <v>2</v>
      </c>
      <c r="B117" s="229"/>
      <c r="C117" s="171" t="s">
        <v>1547</v>
      </c>
      <c r="D117" s="138">
        <v>0</v>
      </c>
      <c r="E117" s="139" t="s">
        <v>1432</v>
      </c>
      <c r="F117" s="140">
        <v>0</v>
      </c>
      <c r="G117" s="140">
        <v>0</v>
      </c>
      <c r="H117" s="140">
        <f aca="true" t="shared" si="15" ref="H117:H123">D117*F117</f>
        <v>0</v>
      </c>
      <c r="I117" s="140">
        <f aca="true" t="shared" si="16" ref="I117:I123">D117*G117</f>
        <v>0</v>
      </c>
      <c r="J117" s="141">
        <f aca="true" t="shared" si="17" ref="J117:J123">H117+I117</f>
        <v>0</v>
      </c>
    </row>
    <row r="118" spans="1:10" ht="14.25" hidden="1">
      <c r="A118" s="167">
        <v>3</v>
      </c>
      <c r="B118" s="222"/>
      <c r="C118" s="213" t="s">
        <v>1548</v>
      </c>
      <c r="D118" s="109">
        <v>0</v>
      </c>
      <c r="E118" s="110" t="s">
        <v>1432</v>
      </c>
      <c r="F118" s="111">
        <v>0</v>
      </c>
      <c r="G118" s="111">
        <v>0</v>
      </c>
      <c r="H118" s="111">
        <f t="shared" si="15"/>
        <v>0</v>
      </c>
      <c r="I118" s="111">
        <f t="shared" si="16"/>
        <v>0</v>
      </c>
      <c r="J118" s="112">
        <f t="shared" si="17"/>
        <v>0</v>
      </c>
    </row>
    <row r="119" spans="1:10" ht="14.25" hidden="1">
      <c r="A119" s="167">
        <v>4</v>
      </c>
      <c r="B119" s="222"/>
      <c r="C119" s="213" t="s">
        <v>1549</v>
      </c>
      <c r="D119" s="109">
        <v>0</v>
      </c>
      <c r="E119" s="110" t="s">
        <v>1432</v>
      </c>
      <c r="F119" s="111">
        <v>0</v>
      </c>
      <c r="G119" s="111">
        <v>0</v>
      </c>
      <c r="H119" s="111">
        <f t="shared" si="15"/>
        <v>0</v>
      </c>
      <c r="I119" s="111">
        <f t="shared" si="16"/>
        <v>0</v>
      </c>
      <c r="J119" s="112">
        <f t="shared" si="17"/>
        <v>0</v>
      </c>
    </row>
    <row r="120" spans="1:10" ht="14.25" hidden="1">
      <c r="A120" s="167">
        <v>5</v>
      </c>
      <c r="B120" s="222"/>
      <c r="C120" s="213" t="s">
        <v>1550</v>
      </c>
      <c r="D120" s="109">
        <v>0</v>
      </c>
      <c r="E120" s="110" t="s">
        <v>1432</v>
      </c>
      <c r="F120" s="111">
        <v>0</v>
      </c>
      <c r="G120" s="111">
        <v>0</v>
      </c>
      <c r="H120" s="111">
        <f t="shared" si="15"/>
        <v>0</v>
      </c>
      <c r="I120" s="111">
        <f t="shared" si="16"/>
        <v>0</v>
      </c>
      <c r="J120" s="112">
        <f t="shared" si="17"/>
        <v>0</v>
      </c>
    </row>
    <row r="121" spans="1:10" ht="25.5" hidden="1">
      <c r="A121" s="167">
        <v>6</v>
      </c>
      <c r="B121" s="222"/>
      <c r="C121" s="213" t="s">
        <v>1551</v>
      </c>
      <c r="D121" s="109">
        <v>0</v>
      </c>
      <c r="E121" s="110" t="s">
        <v>1437</v>
      </c>
      <c r="F121" s="111">
        <v>0</v>
      </c>
      <c r="G121" s="111">
        <v>0</v>
      </c>
      <c r="H121" s="111">
        <f t="shared" si="15"/>
        <v>0</v>
      </c>
      <c r="I121" s="111">
        <f t="shared" si="16"/>
        <v>0</v>
      </c>
      <c r="J121" s="112">
        <f t="shared" si="17"/>
        <v>0</v>
      </c>
    </row>
    <row r="122" spans="1:10" ht="12.75" hidden="1">
      <c r="A122" s="167">
        <v>7</v>
      </c>
      <c r="B122" s="222"/>
      <c r="C122" s="213" t="s">
        <v>1552</v>
      </c>
      <c r="D122" s="109">
        <v>0</v>
      </c>
      <c r="E122" s="110" t="s">
        <v>192</v>
      </c>
      <c r="F122" s="111">
        <v>0</v>
      </c>
      <c r="G122" s="111">
        <v>0</v>
      </c>
      <c r="H122" s="111">
        <f t="shared" si="15"/>
        <v>0</v>
      </c>
      <c r="I122" s="111">
        <f t="shared" si="16"/>
        <v>0</v>
      </c>
      <c r="J122" s="112">
        <f t="shared" si="17"/>
        <v>0</v>
      </c>
    </row>
    <row r="123" spans="1:10" ht="25.5" hidden="1">
      <c r="A123" s="167">
        <v>8</v>
      </c>
      <c r="B123" s="222"/>
      <c r="C123" s="213" t="s">
        <v>1553</v>
      </c>
      <c r="D123" s="109">
        <v>0</v>
      </c>
      <c r="E123" s="110" t="s">
        <v>13</v>
      </c>
      <c r="F123" s="111">
        <v>0</v>
      </c>
      <c r="G123" s="111">
        <v>0</v>
      </c>
      <c r="H123" s="111">
        <f t="shared" si="15"/>
        <v>0</v>
      </c>
      <c r="I123" s="111">
        <f t="shared" si="16"/>
        <v>0</v>
      </c>
      <c r="J123" s="112">
        <f t="shared" si="17"/>
        <v>0</v>
      </c>
    </row>
    <row r="124" spans="1:10" ht="12.75" hidden="1">
      <c r="A124" s="167">
        <v>9</v>
      </c>
      <c r="B124" s="222"/>
      <c r="C124" s="213" t="s">
        <v>1554</v>
      </c>
      <c r="D124" s="109">
        <v>0</v>
      </c>
      <c r="E124" s="110" t="s">
        <v>13</v>
      </c>
      <c r="F124" s="111">
        <v>0</v>
      </c>
      <c r="G124" s="111">
        <v>0</v>
      </c>
      <c r="H124" s="111">
        <f>D124*F124</f>
        <v>0</v>
      </c>
      <c r="I124" s="111">
        <f>D124*G124</f>
        <v>0</v>
      </c>
      <c r="J124" s="112">
        <f>H124+I124</f>
        <v>0</v>
      </c>
    </row>
    <row r="125" spans="1:10" ht="13.5" hidden="1" thickBot="1">
      <c r="A125" s="156">
        <v>10</v>
      </c>
      <c r="B125" s="227"/>
      <c r="C125" s="173" t="s">
        <v>1555</v>
      </c>
      <c r="D125" s="122">
        <v>0</v>
      </c>
      <c r="E125" s="123" t="s">
        <v>13</v>
      </c>
      <c r="F125" s="124">
        <v>0</v>
      </c>
      <c r="G125" s="124">
        <v>0</v>
      </c>
      <c r="H125" s="124">
        <f>D125*F125</f>
        <v>0</v>
      </c>
      <c r="I125" s="124">
        <f>D125*G125</f>
        <v>0</v>
      </c>
      <c r="J125" s="125">
        <f>H125+I125</f>
        <v>0</v>
      </c>
    </row>
    <row r="126" spans="1:10" ht="13.5" thickBot="1">
      <c r="A126" s="266" t="s">
        <v>1457</v>
      </c>
      <c r="B126" s="266"/>
      <c r="C126" s="266"/>
      <c r="D126" s="266"/>
      <c r="E126" s="266"/>
      <c r="F126" s="266"/>
      <c r="G126" s="146"/>
      <c r="H126" s="146"/>
      <c r="I126" s="146"/>
      <c r="J126" s="147">
        <f>SUM(J97:J125)</f>
        <v>0</v>
      </c>
    </row>
    <row r="127" ht="12.75">
      <c r="H127" s="230"/>
    </row>
    <row r="128" spans="1:10" ht="12.75">
      <c r="A128" s="266" t="s">
        <v>1457</v>
      </c>
      <c r="B128" s="266"/>
      <c r="C128" s="266"/>
      <c r="D128" s="266"/>
      <c r="E128" s="266"/>
      <c r="F128" s="266"/>
      <c r="J128" s="231">
        <f>J22+J32+J58+J69+J78+J92+J126</f>
        <v>0</v>
      </c>
    </row>
  </sheetData>
  <sheetProtection/>
  <mergeCells count="8">
    <mergeCell ref="A126:F126"/>
    <mergeCell ref="A128:F128"/>
    <mergeCell ref="A22:F22"/>
    <mergeCell ref="A32:F32"/>
    <mergeCell ref="A58:F58"/>
    <mergeCell ref="A69:F69"/>
    <mergeCell ref="A78:F78"/>
    <mergeCell ref="A92:F92"/>
  </mergeCells>
  <printOptions/>
  <pageMargins left="0.7086614173228347" right="0.7086614173228347" top="0.5905511811023623" bottom="0.5905511811023623" header="0.31496062992125984" footer="0.31496062992125984"/>
  <pageSetup horizontalDpi="600" verticalDpi="600" orientation="portrait" paperSize="9" scale="79" r:id="rId1"/>
  <rowBreaks count="2" manualBreakCount="2">
    <brk id="33" max="9" man="1"/>
    <brk id="79" max="9"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I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12</v>
      </c>
      <c r="C2" s="1" t="s">
        <v>14</v>
      </c>
      <c r="D2" s="5">
        <v>7</v>
      </c>
      <c r="E2" s="1" t="s">
        <v>13</v>
      </c>
      <c r="H2" s="5">
        <f>ROUND(D2*F2,0)</f>
        <v>0</v>
      </c>
      <c r="I2" s="5">
        <f>ROUND(D2*G2,0)</f>
        <v>0</v>
      </c>
    </row>
    <row r="4" spans="1:9" ht="38.25">
      <c r="A4" s="7">
        <v>2</v>
      </c>
      <c r="B4" s="1" t="s">
        <v>15</v>
      </c>
      <c r="C4" s="1" t="s">
        <v>16</v>
      </c>
      <c r="D4" s="5">
        <v>7</v>
      </c>
      <c r="E4" s="1" t="s">
        <v>13</v>
      </c>
      <c r="H4" s="5">
        <f>ROUND(D4*F4,0)</f>
        <v>0</v>
      </c>
      <c r="I4" s="5">
        <f>ROUND(D4*G4,0)</f>
        <v>0</v>
      </c>
    </row>
    <row r="5" spans="1:9" ht="38.25">
      <c r="A5" s="7">
        <v>3</v>
      </c>
      <c r="B5" s="1" t="s">
        <v>17</v>
      </c>
      <c r="C5" s="1" t="s">
        <v>18</v>
      </c>
      <c r="D5" s="5">
        <v>7</v>
      </c>
      <c r="E5" s="1" t="s">
        <v>13</v>
      </c>
      <c r="H5" s="5">
        <f>ROUND(D5*F5,0)</f>
        <v>0</v>
      </c>
      <c r="I5" s="5">
        <f>ROUND(D5*G5,0)</f>
        <v>0</v>
      </c>
    </row>
    <row r="6" spans="1:9" s="8" customFormat="1" ht="12.75">
      <c r="A6" s="6"/>
      <c r="B6" s="2"/>
      <c r="C6" s="2" t="s">
        <v>19</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Felvonulási létesítmények</oddHeader>
  </headerFooter>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21</v>
      </c>
      <c r="C2" s="1" t="s">
        <v>23</v>
      </c>
      <c r="D2" s="5">
        <v>246.4</v>
      </c>
      <c r="E2" s="1" t="s">
        <v>22</v>
      </c>
      <c r="H2" s="5">
        <f>ROUND(D2*F2,0)</f>
        <v>0</v>
      </c>
      <c r="I2" s="5">
        <f>ROUND(D2*G2,0)</f>
        <v>0</v>
      </c>
    </row>
    <row r="4" spans="1:9" ht="63.75">
      <c r="A4" s="7">
        <v>2</v>
      </c>
      <c r="B4" s="1" t="s">
        <v>24</v>
      </c>
      <c r="C4" s="1" t="s">
        <v>25</v>
      </c>
      <c r="D4" s="5">
        <v>25.7</v>
      </c>
      <c r="E4" s="1" t="s">
        <v>22</v>
      </c>
      <c r="H4" s="5">
        <f>ROUND(D4*F4,0)</f>
        <v>0</v>
      </c>
      <c r="I4" s="5">
        <f>ROUND(D4*G4,0)</f>
        <v>0</v>
      </c>
    </row>
    <row r="5" spans="1:9" ht="25.5">
      <c r="A5" s="7">
        <v>3</v>
      </c>
      <c r="B5" s="1" t="s">
        <v>26</v>
      </c>
      <c r="C5" s="1" t="s">
        <v>27</v>
      </c>
      <c r="D5" s="5">
        <v>151.9</v>
      </c>
      <c r="E5" s="1" t="s">
        <v>22</v>
      </c>
      <c r="H5" s="5">
        <f>ROUND(D5*F5,0)</f>
        <v>0</v>
      </c>
      <c r="I5" s="5">
        <f>ROUND(D5*G5,0)</f>
        <v>0</v>
      </c>
    </row>
    <row r="6" spans="1:9" ht="51">
      <c r="A6" s="7">
        <v>4</v>
      </c>
      <c r="B6" s="1" t="s">
        <v>28</v>
      </c>
      <c r="C6" s="1" t="s">
        <v>29</v>
      </c>
      <c r="D6" s="5">
        <v>7.3</v>
      </c>
      <c r="E6" s="1" t="s">
        <v>22</v>
      </c>
      <c r="H6" s="5">
        <f>ROUND(D6*F6,0)</f>
        <v>0</v>
      </c>
      <c r="I6" s="5">
        <f>ROUND(D6*G6,0)</f>
        <v>0</v>
      </c>
    </row>
    <row r="7" spans="1:9" ht="89.25">
      <c r="A7" s="7">
        <v>5</v>
      </c>
      <c r="B7" s="1" t="s">
        <v>30</v>
      </c>
      <c r="C7" s="9" t="s">
        <v>31</v>
      </c>
      <c r="D7" s="5">
        <v>60</v>
      </c>
      <c r="E7" s="1" t="s">
        <v>22</v>
      </c>
      <c r="H7" s="5">
        <f>ROUND(D7*F7,0)</f>
        <v>0</v>
      </c>
      <c r="I7" s="5">
        <f>ROUND(D7*G7,0)</f>
        <v>0</v>
      </c>
    </row>
    <row r="8" ht="25.5">
      <c r="C8" s="9" t="s">
        <v>32</v>
      </c>
    </row>
    <row r="9" spans="1:9" ht="38.25">
      <c r="A9" s="7">
        <v>6</v>
      </c>
      <c r="B9" s="1" t="s">
        <v>33</v>
      </c>
      <c r="C9" s="1" t="s">
        <v>34</v>
      </c>
      <c r="D9" s="5">
        <v>650</v>
      </c>
      <c r="E9" s="1" t="s">
        <v>22</v>
      </c>
      <c r="H9" s="5">
        <f>ROUND(D9*F9,0)</f>
        <v>0</v>
      </c>
      <c r="I9" s="5">
        <f>ROUND(D9*G9,0)</f>
        <v>0</v>
      </c>
    </row>
    <row r="10" spans="1:9" s="8" customFormat="1" ht="12.75">
      <c r="A10" s="6"/>
      <c r="B10" s="2"/>
      <c r="C10" s="2" t="s">
        <v>19</v>
      </c>
      <c r="D10" s="4"/>
      <c r="E10" s="2"/>
      <c r="F10" s="4"/>
      <c r="G10" s="4"/>
      <c r="H10" s="4">
        <f>ROUND(SUM(H2:H9),0)</f>
        <v>0</v>
      </c>
      <c r="I10" s="4">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Zsaluzás és állványozás</oddHeader>
  </headerFooter>
</worksheet>
</file>

<file path=xl/worksheets/sheet6.xml><?xml version="1.0" encoding="utf-8"?>
<worksheet xmlns="http://schemas.openxmlformats.org/spreadsheetml/2006/main" xmlns:r="http://schemas.openxmlformats.org/officeDocument/2006/relationships">
  <dimension ref="A1:I7"/>
  <sheetViews>
    <sheetView zoomScalePageLayoutView="0" workbookViewId="0" topLeftCell="A1">
      <selection activeCell="D20" sqref="D2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36</v>
      </c>
      <c r="C2" s="1" t="s">
        <v>37</v>
      </c>
      <c r="D2" s="5">
        <v>1</v>
      </c>
      <c r="E2" s="1" t="s">
        <v>13</v>
      </c>
      <c r="H2" s="5">
        <f>ROUND(D2*F2,0)</f>
        <v>0</v>
      </c>
      <c r="I2" s="5">
        <f>ROUND(D2*G2,0)</f>
        <v>0</v>
      </c>
    </row>
    <row r="4" spans="1:9" ht="38.25">
      <c r="A4" s="7">
        <v>2</v>
      </c>
      <c r="B4" s="1" t="s">
        <v>38</v>
      </c>
      <c r="C4" s="1" t="s">
        <v>39</v>
      </c>
      <c r="D4" s="5">
        <v>1</v>
      </c>
      <c r="E4" s="1" t="s">
        <v>13</v>
      </c>
      <c r="H4" s="5">
        <f>ROUND(D4*F4,0)</f>
        <v>0</v>
      </c>
      <c r="I4" s="5">
        <f>ROUND(D4*G4,0)</f>
        <v>0</v>
      </c>
    </row>
    <row r="5" spans="1:9" ht="38.25">
      <c r="A5" s="7">
        <v>3</v>
      </c>
      <c r="B5" s="1" t="s">
        <v>40</v>
      </c>
      <c r="C5" s="1" t="s">
        <v>42</v>
      </c>
      <c r="D5" s="5">
        <v>150</v>
      </c>
      <c r="E5" s="1" t="s">
        <v>41</v>
      </c>
      <c r="H5" s="5">
        <f>ROUND(D5*F5,0)</f>
        <v>0</v>
      </c>
      <c r="I5" s="5">
        <f>ROUND(D5*G5,0)</f>
        <v>0</v>
      </c>
    </row>
    <row r="6" spans="1:9" ht="38.25">
      <c r="A6" s="7">
        <v>4</v>
      </c>
      <c r="B6" s="1" t="s">
        <v>43</v>
      </c>
      <c r="C6" s="1" t="s">
        <v>44</v>
      </c>
      <c r="D6" s="5">
        <v>1</v>
      </c>
      <c r="E6" s="1" t="s">
        <v>13</v>
      </c>
      <c r="H6" s="5">
        <f>ROUND(D6*F6,0)</f>
        <v>0</v>
      </c>
      <c r="I6" s="5">
        <f>ROUND(D6*G6,0)</f>
        <v>0</v>
      </c>
    </row>
    <row r="7" spans="1:9" s="8" customFormat="1" ht="12.75">
      <c r="A7" s="6"/>
      <c r="B7" s="2"/>
      <c r="C7" s="2" t="s">
        <v>19</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Költségtérítések</oddHeader>
  </headerFooter>
</worksheet>
</file>

<file path=xl/worksheets/sheet7.xml><?xml version="1.0" encoding="utf-8"?>
<worksheet xmlns="http://schemas.openxmlformats.org/spreadsheetml/2006/main" xmlns:r="http://schemas.openxmlformats.org/officeDocument/2006/relationships">
  <dimension ref="A1:I1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46</v>
      </c>
      <c r="C2" s="1" t="s">
        <v>48</v>
      </c>
      <c r="D2" s="5">
        <v>222</v>
      </c>
      <c r="E2" s="1" t="s">
        <v>47</v>
      </c>
      <c r="H2" s="5">
        <f>ROUND(D2*F2,0)</f>
        <v>0</v>
      </c>
      <c r="I2" s="5">
        <f>ROUND(D2*G2,0)</f>
        <v>0</v>
      </c>
    </row>
    <row r="4" spans="1:9" ht="51">
      <c r="A4" s="7">
        <v>2</v>
      </c>
      <c r="B4" s="1" t="s">
        <v>49</v>
      </c>
      <c r="C4" s="1" t="s">
        <v>50</v>
      </c>
      <c r="D4" s="5">
        <v>31.69</v>
      </c>
      <c r="E4" s="1" t="s">
        <v>47</v>
      </c>
      <c r="H4" s="5">
        <f aca="true" t="shared" si="0" ref="H4:H15">ROUND(D4*F4,0)</f>
        <v>0</v>
      </c>
      <c r="I4" s="5">
        <f aca="true" t="shared" si="1" ref="I4:I15">ROUND(D4*G4,0)</f>
        <v>0</v>
      </c>
    </row>
    <row r="5" spans="1:9" ht="76.5">
      <c r="A5" s="7">
        <v>3</v>
      </c>
      <c r="B5" s="1" t="s">
        <v>51</v>
      </c>
      <c r="C5" s="1" t="s">
        <v>52</v>
      </c>
      <c r="D5" s="5">
        <v>10</v>
      </c>
      <c r="E5" s="1" t="s">
        <v>47</v>
      </c>
      <c r="H5" s="5">
        <f t="shared" si="0"/>
        <v>0</v>
      </c>
      <c r="I5" s="5">
        <f t="shared" si="1"/>
        <v>0</v>
      </c>
    </row>
    <row r="6" spans="1:9" ht="38.25">
      <c r="A6" s="7">
        <v>4</v>
      </c>
      <c r="B6" s="1" t="s">
        <v>53</v>
      </c>
      <c r="C6" s="1" t="s">
        <v>54</v>
      </c>
      <c r="D6" s="5">
        <v>920</v>
      </c>
      <c r="E6" s="1" t="s">
        <v>22</v>
      </c>
      <c r="H6" s="5">
        <f t="shared" si="0"/>
        <v>0</v>
      </c>
      <c r="I6" s="5">
        <f t="shared" si="1"/>
        <v>0</v>
      </c>
    </row>
    <row r="7" spans="1:9" ht="38.25">
      <c r="A7" s="7">
        <v>5</v>
      </c>
      <c r="B7" s="1" t="s">
        <v>55</v>
      </c>
      <c r="C7" s="1" t="s">
        <v>56</v>
      </c>
      <c r="D7" s="5">
        <v>10</v>
      </c>
      <c r="E7" s="1" t="s">
        <v>47</v>
      </c>
      <c r="H7" s="5">
        <f t="shared" si="0"/>
        <v>0</v>
      </c>
      <c r="I7" s="5">
        <f t="shared" si="1"/>
        <v>0</v>
      </c>
    </row>
    <row r="8" spans="1:9" ht="38.25">
      <c r="A8" s="7">
        <v>6</v>
      </c>
      <c r="B8" s="1" t="s">
        <v>57</v>
      </c>
      <c r="C8" s="1" t="s">
        <v>58</v>
      </c>
      <c r="D8" s="5">
        <v>294.9</v>
      </c>
      <c r="E8" s="1" t="s">
        <v>47</v>
      </c>
      <c r="H8" s="5">
        <f t="shared" si="0"/>
        <v>0</v>
      </c>
      <c r="I8" s="5">
        <f t="shared" si="1"/>
        <v>0</v>
      </c>
    </row>
    <row r="9" spans="1:9" ht="38.25">
      <c r="A9" s="7">
        <v>7</v>
      </c>
      <c r="B9" s="1" t="s">
        <v>59</v>
      </c>
      <c r="C9" s="1" t="s">
        <v>60</v>
      </c>
      <c r="D9" s="5">
        <v>920</v>
      </c>
      <c r="E9" s="1" t="s">
        <v>22</v>
      </c>
      <c r="H9" s="5">
        <f t="shared" si="0"/>
        <v>0</v>
      </c>
      <c r="I9" s="5">
        <f t="shared" si="1"/>
        <v>0</v>
      </c>
    </row>
    <row r="10" spans="1:9" ht="25.5">
      <c r="A10" s="7">
        <v>8</v>
      </c>
      <c r="B10" s="1" t="s">
        <v>61</v>
      </c>
      <c r="C10" s="1" t="s">
        <v>62</v>
      </c>
      <c r="D10" s="5">
        <v>243.9</v>
      </c>
      <c r="E10" s="1" t="s">
        <v>47</v>
      </c>
      <c r="H10" s="5">
        <f t="shared" si="0"/>
        <v>0</v>
      </c>
      <c r="I10" s="5">
        <f t="shared" si="1"/>
        <v>0</v>
      </c>
    </row>
    <row r="11" spans="1:9" ht="89.25">
      <c r="A11" s="7">
        <v>9</v>
      </c>
      <c r="B11" s="1" t="s">
        <v>63</v>
      </c>
      <c r="C11" s="1" t="s">
        <v>64</v>
      </c>
      <c r="D11" s="5">
        <v>122.5</v>
      </c>
      <c r="E11" s="1" t="s">
        <v>47</v>
      </c>
      <c r="H11" s="5">
        <f t="shared" si="0"/>
        <v>0</v>
      </c>
      <c r="I11" s="5">
        <f t="shared" si="1"/>
        <v>0</v>
      </c>
    </row>
    <row r="12" spans="1:9" ht="76.5">
      <c r="A12" s="7">
        <v>10</v>
      </c>
      <c r="B12" s="1" t="s">
        <v>65</v>
      </c>
      <c r="C12" s="1" t="s">
        <v>66</v>
      </c>
      <c r="D12" s="5">
        <v>172.4</v>
      </c>
      <c r="E12" s="1" t="s">
        <v>47</v>
      </c>
      <c r="H12" s="5">
        <f t="shared" si="0"/>
        <v>0</v>
      </c>
      <c r="I12" s="5">
        <f t="shared" si="1"/>
        <v>0</v>
      </c>
    </row>
    <row r="13" spans="1:9" ht="38.25">
      <c r="A13" s="7">
        <v>11</v>
      </c>
      <c r="B13" s="1" t="s">
        <v>67</v>
      </c>
      <c r="C13" s="1" t="s">
        <v>69</v>
      </c>
      <c r="D13" s="5">
        <v>1300</v>
      </c>
      <c r="E13" s="1" t="s">
        <v>68</v>
      </c>
      <c r="H13" s="5">
        <f t="shared" si="0"/>
        <v>0</v>
      </c>
      <c r="I13" s="5">
        <f t="shared" si="1"/>
        <v>0</v>
      </c>
    </row>
    <row r="14" spans="1:9" ht="38.25">
      <c r="A14" s="7">
        <v>12</v>
      </c>
      <c r="B14" s="1" t="s">
        <v>70</v>
      </c>
      <c r="C14" s="1" t="s">
        <v>71</v>
      </c>
      <c r="D14" s="5">
        <v>15</v>
      </c>
      <c r="E14" s="1" t="s">
        <v>13</v>
      </c>
      <c r="H14" s="5">
        <f t="shared" si="0"/>
        <v>0</v>
      </c>
      <c r="I14" s="5">
        <f t="shared" si="1"/>
        <v>0</v>
      </c>
    </row>
    <row r="15" spans="1:9" ht="51">
      <c r="A15" s="7">
        <v>13</v>
      </c>
      <c r="B15" s="1" t="s">
        <v>72</v>
      </c>
      <c r="C15" s="1" t="s">
        <v>73</v>
      </c>
      <c r="D15" s="5">
        <v>75</v>
      </c>
      <c r="E15" s="1" t="s">
        <v>47</v>
      </c>
      <c r="H15" s="5">
        <f t="shared" si="0"/>
        <v>0</v>
      </c>
      <c r="I15" s="5">
        <f t="shared" si="1"/>
        <v>0</v>
      </c>
    </row>
    <row r="16" spans="1:9" s="8" customFormat="1" ht="12.75">
      <c r="A16" s="6"/>
      <c r="B16" s="2"/>
      <c r="C16" s="2" t="s">
        <v>19</v>
      </c>
      <c r="D16" s="4"/>
      <c r="E16" s="2"/>
      <c r="F16" s="4"/>
      <c r="G16" s="4"/>
      <c r="H16" s="4">
        <f>ROUND(SUM(H2:H15),0)</f>
        <v>0</v>
      </c>
      <c r="I16" s="4">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Irtás, föld- és sziklamunka</oddHeader>
  </headerFooter>
</worksheet>
</file>

<file path=xl/worksheets/sheet8.xml><?xml version="1.0" encoding="utf-8"?>
<worksheet xmlns="http://schemas.openxmlformats.org/spreadsheetml/2006/main" xmlns:r="http://schemas.openxmlformats.org/officeDocument/2006/relationships">
  <dimension ref="A1:I7"/>
  <sheetViews>
    <sheetView zoomScalePageLayoutView="0" workbookViewId="0" topLeftCell="A1">
      <selection activeCell="F20" sqref="F2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75</v>
      </c>
      <c r="C2" s="1" t="s">
        <v>76</v>
      </c>
      <c r="D2" s="5">
        <v>4.3</v>
      </c>
      <c r="E2" s="1" t="s">
        <v>47</v>
      </c>
      <c r="H2" s="5">
        <f>ROUND(D2*F2,0)</f>
        <v>0</v>
      </c>
      <c r="I2" s="5">
        <f>ROUND(D2*G2,0)</f>
        <v>0</v>
      </c>
    </row>
    <row r="4" spans="1:9" ht="51">
      <c r="A4" s="7">
        <v>2</v>
      </c>
      <c r="B4" s="1" t="s">
        <v>77</v>
      </c>
      <c r="C4" s="1" t="s">
        <v>78</v>
      </c>
      <c r="D4" s="5">
        <v>31.3</v>
      </c>
      <c r="E4" s="1" t="s">
        <v>47</v>
      </c>
      <c r="H4" s="5">
        <f>ROUND(D4*F4,0)</f>
        <v>0</v>
      </c>
      <c r="I4" s="5">
        <f>ROUND(D4*G4,0)</f>
        <v>0</v>
      </c>
    </row>
    <row r="5" spans="1:9" ht="38.25">
      <c r="A5" s="7">
        <v>3</v>
      </c>
      <c r="B5" s="1" t="s">
        <v>79</v>
      </c>
      <c r="C5" s="1" t="s">
        <v>80</v>
      </c>
      <c r="D5" s="5">
        <v>0.4</v>
      </c>
      <c r="E5" s="1" t="s">
        <v>47</v>
      </c>
      <c r="H5" s="5">
        <f>ROUND(D5*F5,0)</f>
        <v>0</v>
      </c>
      <c r="I5" s="5">
        <f>ROUND(D5*G5,0)</f>
        <v>0</v>
      </c>
    </row>
    <row r="6" spans="1:9" ht="51">
      <c r="A6" s="7">
        <v>4</v>
      </c>
      <c r="B6" s="1" t="s">
        <v>81</v>
      </c>
      <c r="C6" s="1" t="s">
        <v>82</v>
      </c>
      <c r="D6" s="5">
        <v>29</v>
      </c>
      <c r="E6" s="1" t="s">
        <v>47</v>
      </c>
      <c r="H6" s="5">
        <f>ROUND(D6*F6,0)</f>
        <v>0</v>
      </c>
      <c r="I6" s="5">
        <f>ROUND(D6*G6,0)</f>
        <v>0</v>
      </c>
    </row>
    <row r="7" spans="1:9" s="8" customFormat="1" ht="12.75">
      <c r="A7" s="6"/>
      <c r="B7" s="2"/>
      <c r="C7" s="2" t="s">
        <v>19</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Síkalapozás</oddHeader>
  </headerFooter>
</worksheet>
</file>

<file path=xl/worksheets/sheet9.xml><?xml version="1.0" encoding="utf-8"?>
<worksheet xmlns="http://schemas.openxmlformats.org/spreadsheetml/2006/main" xmlns:r="http://schemas.openxmlformats.org/officeDocument/2006/relationships">
  <dimension ref="A1:I2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84</v>
      </c>
      <c r="C2" s="1" t="s">
        <v>85</v>
      </c>
      <c r="D2" s="5">
        <v>2.6</v>
      </c>
      <c r="E2" s="1" t="s">
        <v>47</v>
      </c>
      <c r="H2" s="5">
        <f>ROUND(D2*F2,0)</f>
        <v>0</v>
      </c>
      <c r="I2" s="5">
        <f>ROUND(D2*G2,0)</f>
        <v>0</v>
      </c>
    </row>
    <row r="4" spans="1:9" ht="38.25">
      <c r="A4" s="7">
        <v>2</v>
      </c>
      <c r="B4" s="1" t="s">
        <v>86</v>
      </c>
      <c r="C4" s="1" t="s">
        <v>87</v>
      </c>
      <c r="D4" s="5">
        <v>0.4</v>
      </c>
      <c r="E4" s="1" t="s">
        <v>47</v>
      </c>
      <c r="H4" s="5">
        <f aca="true" t="shared" si="0" ref="H4:H15">ROUND(D4*F4,0)</f>
        <v>0</v>
      </c>
      <c r="I4" s="5">
        <f aca="true" t="shared" si="1" ref="I4:I15">ROUND(D4*G4,0)</f>
        <v>0</v>
      </c>
    </row>
    <row r="5" spans="1:9" ht="38.25">
      <c r="A5" s="7">
        <v>3</v>
      </c>
      <c r="B5" s="1" t="s">
        <v>88</v>
      </c>
      <c r="C5" s="1" t="s">
        <v>89</v>
      </c>
      <c r="D5" s="5">
        <v>514.9</v>
      </c>
      <c r="E5" s="1" t="s">
        <v>22</v>
      </c>
      <c r="H5" s="5">
        <f t="shared" si="0"/>
        <v>0</v>
      </c>
      <c r="I5" s="5">
        <f t="shared" si="1"/>
        <v>0</v>
      </c>
    </row>
    <row r="6" spans="1:9" ht="25.5">
      <c r="A6" s="7">
        <v>4</v>
      </c>
      <c r="B6" s="1" t="s">
        <v>90</v>
      </c>
      <c r="C6" s="1" t="s">
        <v>91</v>
      </c>
      <c r="D6" s="5">
        <v>6</v>
      </c>
      <c r="E6" s="1" t="s">
        <v>47</v>
      </c>
      <c r="H6" s="5">
        <f t="shared" si="0"/>
        <v>0</v>
      </c>
      <c r="I6" s="5">
        <f t="shared" si="1"/>
        <v>0</v>
      </c>
    </row>
    <row r="7" spans="1:9" ht="63.75">
      <c r="A7" s="7">
        <v>5</v>
      </c>
      <c r="B7" s="1" t="s">
        <v>92</v>
      </c>
      <c r="C7" s="1" t="s">
        <v>94</v>
      </c>
      <c r="D7" s="5">
        <v>0.019</v>
      </c>
      <c r="E7" s="1" t="s">
        <v>93</v>
      </c>
      <c r="H7" s="5">
        <f t="shared" si="0"/>
        <v>0</v>
      </c>
      <c r="I7" s="5">
        <f t="shared" si="1"/>
        <v>0</v>
      </c>
    </row>
    <row r="8" spans="1:9" ht="76.5">
      <c r="A8" s="7">
        <v>6</v>
      </c>
      <c r="B8" s="1" t="s">
        <v>95</v>
      </c>
      <c r="C8" s="1" t="s">
        <v>96</v>
      </c>
      <c r="D8" s="5">
        <v>1.325</v>
      </c>
      <c r="E8" s="1" t="s">
        <v>93</v>
      </c>
      <c r="H8" s="5">
        <f t="shared" si="0"/>
        <v>0</v>
      </c>
      <c r="I8" s="5">
        <f t="shared" si="1"/>
        <v>0</v>
      </c>
    </row>
    <row r="9" spans="1:9" ht="76.5">
      <c r="A9" s="7">
        <v>7</v>
      </c>
      <c r="B9" s="1" t="s">
        <v>97</v>
      </c>
      <c r="C9" s="1" t="s">
        <v>98</v>
      </c>
      <c r="D9" s="5">
        <v>0.394</v>
      </c>
      <c r="E9" s="1" t="s">
        <v>93</v>
      </c>
      <c r="H9" s="5">
        <f t="shared" si="0"/>
        <v>0</v>
      </c>
      <c r="I9" s="5">
        <f t="shared" si="1"/>
        <v>0</v>
      </c>
    </row>
    <row r="10" spans="1:9" ht="63.75">
      <c r="A10" s="7">
        <v>8</v>
      </c>
      <c r="B10" s="1" t="s">
        <v>99</v>
      </c>
      <c r="C10" s="1" t="s">
        <v>100</v>
      </c>
      <c r="D10" s="5">
        <v>1.49</v>
      </c>
      <c r="E10" s="1" t="s">
        <v>93</v>
      </c>
      <c r="H10" s="5">
        <f t="shared" si="0"/>
        <v>0</v>
      </c>
      <c r="I10" s="5">
        <f t="shared" si="1"/>
        <v>0</v>
      </c>
    </row>
    <row r="11" spans="1:9" ht="63.75">
      <c r="A11" s="7">
        <v>9</v>
      </c>
      <c r="B11" s="1" t="s">
        <v>101</v>
      </c>
      <c r="C11" s="1" t="s">
        <v>102</v>
      </c>
      <c r="D11" s="5">
        <v>0.6</v>
      </c>
      <c r="E11" s="1" t="s">
        <v>93</v>
      </c>
      <c r="H11" s="5">
        <f t="shared" si="0"/>
        <v>0</v>
      </c>
      <c r="I11" s="5">
        <f t="shared" si="1"/>
        <v>0</v>
      </c>
    </row>
    <row r="12" spans="1:9" ht="51">
      <c r="A12" s="7">
        <v>10</v>
      </c>
      <c r="B12" s="1" t="s">
        <v>103</v>
      </c>
      <c r="C12" s="1" t="s">
        <v>104</v>
      </c>
      <c r="D12" s="5">
        <v>5.51</v>
      </c>
      <c r="E12" s="1" t="s">
        <v>93</v>
      </c>
      <c r="H12" s="5">
        <f t="shared" si="0"/>
        <v>0</v>
      </c>
      <c r="I12" s="5">
        <f t="shared" si="1"/>
        <v>0</v>
      </c>
    </row>
    <row r="13" spans="1:9" ht="63.75">
      <c r="A13" s="7">
        <v>11</v>
      </c>
      <c r="B13" s="1" t="s">
        <v>105</v>
      </c>
      <c r="C13" s="1" t="s">
        <v>106</v>
      </c>
      <c r="D13" s="5">
        <v>868</v>
      </c>
      <c r="E13" s="1" t="s">
        <v>22</v>
      </c>
      <c r="H13" s="5">
        <f t="shared" si="0"/>
        <v>0</v>
      </c>
      <c r="I13" s="5">
        <f t="shared" si="1"/>
        <v>0</v>
      </c>
    </row>
    <row r="14" spans="1:9" ht="51">
      <c r="A14" s="7">
        <v>12</v>
      </c>
      <c r="B14" s="1" t="s">
        <v>107</v>
      </c>
      <c r="C14" s="1" t="s">
        <v>108</v>
      </c>
      <c r="D14" s="5">
        <v>246.4</v>
      </c>
      <c r="E14" s="1" t="s">
        <v>22</v>
      </c>
      <c r="H14" s="5">
        <f t="shared" si="0"/>
        <v>0</v>
      </c>
      <c r="I14" s="5">
        <f t="shared" si="1"/>
        <v>0</v>
      </c>
    </row>
    <row r="15" spans="1:9" ht="89.25">
      <c r="A15" s="7">
        <v>13</v>
      </c>
      <c r="B15" s="1" t="s">
        <v>109</v>
      </c>
      <c r="C15" s="9" t="s">
        <v>110</v>
      </c>
      <c r="D15" s="5">
        <v>37.8</v>
      </c>
      <c r="E15" s="1" t="s">
        <v>47</v>
      </c>
      <c r="H15" s="5">
        <f t="shared" si="0"/>
        <v>0</v>
      </c>
      <c r="I15" s="5">
        <f t="shared" si="1"/>
        <v>0</v>
      </c>
    </row>
    <row r="16" ht="12.75">
      <c r="C16" s="9" t="s">
        <v>111</v>
      </c>
    </row>
    <row r="17" spans="1:9" ht="89.25">
      <c r="A17" s="7">
        <v>14</v>
      </c>
      <c r="B17" s="1" t="s">
        <v>112</v>
      </c>
      <c r="C17" s="9" t="s">
        <v>113</v>
      </c>
      <c r="D17" s="5">
        <v>0.7</v>
      </c>
      <c r="E17" s="1" t="s">
        <v>47</v>
      </c>
      <c r="H17" s="5">
        <f>ROUND(D17*F17,0)</f>
        <v>0</v>
      </c>
      <c r="I17" s="5">
        <f>ROUND(D17*G17,0)</f>
        <v>0</v>
      </c>
    </row>
    <row r="18" ht="25.5">
      <c r="C18" s="9" t="s">
        <v>114</v>
      </c>
    </row>
    <row r="19" spans="1:9" ht="102">
      <c r="A19" s="7">
        <v>15</v>
      </c>
      <c r="B19" s="1" t="s">
        <v>115</v>
      </c>
      <c r="C19" s="9" t="s">
        <v>116</v>
      </c>
      <c r="D19" s="5">
        <v>3.2</v>
      </c>
      <c r="E19" s="1" t="s">
        <v>47</v>
      </c>
      <c r="H19" s="5">
        <f>ROUND(D19*F19,0)</f>
        <v>0</v>
      </c>
      <c r="I19" s="5">
        <f>ROUND(D19*G19,0)</f>
        <v>0</v>
      </c>
    </row>
    <row r="20" ht="12.75">
      <c r="C20" s="9" t="s">
        <v>117</v>
      </c>
    </row>
    <row r="21" spans="1:9" ht="102">
      <c r="A21" s="7">
        <v>16</v>
      </c>
      <c r="B21" s="1" t="s">
        <v>118</v>
      </c>
      <c r="C21" s="9" t="s">
        <v>119</v>
      </c>
      <c r="D21" s="5">
        <v>19.1</v>
      </c>
      <c r="E21" s="1" t="s">
        <v>47</v>
      </c>
      <c r="H21" s="5">
        <f>ROUND(D21*F21,0)</f>
        <v>0</v>
      </c>
      <c r="I21" s="5">
        <f>ROUND(D21*G21,0)</f>
        <v>0</v>
      </c>
    </row>
    <row r="22" ht="12.75">
      <c r="C22" s="9" t="s">
        <v>120</v>
      </c>
    </row>
    <row r="23" spans="1:9" ht="102">
      <c r="A23" s="7">
        <v>17</v>
      </c>
      <c r="B23" s="1" t="s">
        <v>121</v>
      </c>
      <c r="C23" s="1" t="s">
        <v>122</v>
      </c>
      <c r="D23" s="5">
        <v>1.8</v>
      </c>
      <c r="E23" s="1" t="s">
        <v>47</v>
      </c>
      <c r="H23" s="5">
        <f>ROUND(D23*F23,0)</f>
        <v>0</v>
      </c>
      <c r="I23" s="5">
        <f>ROUND(D23*G23,0)</f>
        <v>0</v>
      </c>
    </row>
    <row r="24" spans="1:9" ht="89.25">
      <c r="A24" s="7">
        <v>18</v>
      </c>
      <c r="B24" s="1" t="s">
        <v>123</v>
      </c>
      <c r="C24" s="9" t="s">
        <v>124</v>
      </c>
      <c r="D24" s="5">
        <v>30.9</v>
      </c>
      <c r="E24" s="1" t="s">
        <v>47</v>
      </c>
      <c r="H24" s="5">
        <f>ROUND(D24*F24,0)</f>
        <v>0</v>
      </c>
      <c r="I24" s="5">
        <f>ROUND(D24*G24,0)</f>
        <v>0</v>
      </c>
    </row>
    <row r="25" ht="25.5">
      <c r="C25" s="9" t="s">
        <v>125</v>
      </c>
    </row>
    <row r="26" spans="1:9" ht="89.25">
      <c r="A26" s="7">
        <v>19</v>
      </c>
      <c r="B26" s="1" t="s">
        <v>126</v>
      </c>
      <c r="C26" s="9" t="s">
        <v>127</v>
      </c>
      <c r="D26" s="5">
        <v>62.8</v>
      </c>
      <c r="E26" s="1" t="s">
        <v>47</v>
      </c>
      <c r="H26" s="5">
        <f>ROUND(D26*F26,0)</f>
        <v>0</v>
      </c>
      <c r="I26" s="5">
        <f>ROUND(D26*G26,0)</f>
        <v>0</v>
      </c>
    </row>
    <row r="27" ht="25.5">
      <c r="C27" s="9" t="s">
        <v>128</v>
      </c>
    </row>
    <row r="28" spans="1:9" ht="76.5">
      <c r="A28" s="7">
        <v>20</v>
      </c>
      <c r="B28" s="1" t="s">
        <v>129</v>
      </c>
      <c r="C28" s="1" t="s">
        <v>130</v>
      </c>
      <c r="D28" s="5">
        <v>32.1</v>
      </c>
      <c r="E28" s="1" t="s">
        <v>47</v>
      </c>
      <c r="H28" s="5">
        <f>ROUND(D28*F28,0)</f>
        <v>0</v>
      </c>
      <c r="I28" s="5">
        <f>ROUND(D28*G28,0)</f>
        <v>0</v>
      </c>
    </row>
    <row r="29" spans="1:9" s="8" customFormat="1" ht="12.75">
      <c r="A29" s="6"/>
      <c r="B29" s="2"/>
      <c r="C29" s="2" t="s">
        <v>19</v>
      </c>
      <c r="D29" s="4"/>
      <c r="E29" s="2"/>
      <c r="F29" s="4"/>
      <c r="G29" s="4"/>
      <c r="H29" s="4">
        <f>ROUND(SUM(H2:H28),0)</f>
        <v>0</v>
      </c>
      <c r="I29" s="4">
        <f>ROUND(SUM(I2:I28),0)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Helyszíni beton és vasbeton munka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Akhim</dc:creator>
  <cp:keywords/>
  <dc:description/>
  <cp:lastModifiedBy>BarabasneKatalin</cp:lastModifiedBy>
  <dcterms:created xsi:type="dcterms:W3CDTF">2020-08-12T19:38:59Z</dcterms:created>
  <dcterms:modified xsi:type="dcterms:W3CDTF">2021-01-28T08:16:14Z</dcterms:modified>
  <cp:category/>
  <cp:version/>
  <cp:contentType/>
  <cp:contentStatus/>
</cp:coreProperties>
</file>